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216" windowWidth="15936" windowHeight="9708" activeTab="0"/>
  </bookViews>
  <sheets>
    <sheet name="Sheet1" sheetId="1" r:id="rId1"/>
  </sheets>
  <definedNames>
    <definedName name="solver_adj" localSheetId="0" hidden="1">'Sheet1'!$H$14</definedName>
    <definedName name="solver_cvg" localSheetId="0" hidden="1">0.0001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in" localSheetId="0" hidden="1">2</definedName>
    <definedName name="solver_neg" localSheetId="0" hidden="1">2</definedName>
    <definedName name="solver_num" localSheetId="0" hidden="1">0</definedName>
    <definedName name="solver_nwt" localSheetId="0" hidden="1">1</definedName>
    <definedName name="solver_opt" localSheetId="0" hidden="1">'Sheet1'!#REF!</definedName>
    <definedName name="solver_pre" localSheetId="0" hidden="1">0.000001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yp" localSheetId="0" hidden="1">3</definedName>
    <definedName name="solver_val" localSheetId="0" hidden="1">0</definedName>
  </definedNames>
  <calcPr fullCalcOnLoad="1"/>
</workbook>
</file>

<file path=xl/sharedStrings.xml><?xml version="1.0" encoding="utf-8"?>
<sst xmlns="http://schemas.openxmlformats.org/spreadsheetml/2006/main" count="45" uniqueCount="33">
  <si>
    <t>Time</t>
  </si>
  <si>
    <t>F'</t>
  </si>
  <si>
    <t>dt'</t>
  </si>
  <si>
    <t>Runoff</t>
  </si>
  <si>
    <t>Infiltration</t>
  </si>
  <si>
    <t>(cm)</t>
  </si>
  <si>
    <t>(h)</t>
  </si>
  <si>
    <t>Parameters</t>
  </si>
  <si>
    <r>
      <t>D</t>
    </r>
    <r>
      <rPr>
        <sz val="12"/>
        <rFont val="Times New Roman"/>
        <family val="1"/>
      </rPr>
      <t>t (h)</t>
    </r>
  </si>
  <si>
    <t>(cm/h)</t>
  </si>
  <si>
    <t>Incremental Rainfall</t>
  </si>
  <si>
    <t>Rainfall Intensity</t>
  </si>
  <si>
    <r>
      <t>F</t>
    </r>
    <r>
      <rPr>
        <vertAlign val="subscript"/>
        <sz val="10"/>
        <rFont val="Arial"/>
        <family val="2"/>
      </rPr>
      <t>t</t>
    </r>
  </si>
  <si>
    <r>
      <t>f</t>
    </r>
    <r>
      <rPr>
        <vertAlign val="subscript"/>
        <sz val="10"/>
        <rFont val="Arial"/>
        <family val="2"/>
      </rPr>
      <t>c</t>
    </r>
  </si>
  <si>
    <r>
      <t>f</t>
    </r>
    <r>
      <rPr>
        <vertAlign val="subscript"/>
        <sz val="10"/>
        <rFont val="Arial"/>
        <family val="2"/>
      </rPr>
      <t>c</t>
    </r>
    <r>
      <rPr>
        <sz val="10"/>
        <rFont val="Arial"/>
        <family val="2"/>
      </rPr>
      <t>'</t>
    </r>
  </si>
  <si>
    <r>
      <t>F</t>
    </r>
    <r>
      <rPr>
        <vertAlign val="subscript"/>
        <sz val="10"/>
        <rFont val="Arial"/>
        <family val="2"/>
      </rPr>
      <t xml:space="preserve">p </t>
    </r>
    <r>
      <rPr>
        <sz val="10"/>
        <rFont val="Arial"/>
        <family val="2"/>
      </rPr>
      <t>or F</t>
    </r>
    <r>
      <rPr>
        <vertAlign val="subscript"/>
        <sz val="10"/>
        <rFont val="Arial"/>
        <family val="2"/>
      </rPr>
      <t>s</t>
    </r>
  </si>
  <si>
    <r>
      <t>t</t>
    </r>
    <r>
      <rPr>
        <vertAlign val="subscript"/>
        <sz val="10"/>
        <rFont val="Arial"/>
        <family val="2"/>
      </rPr>
      <t>s</t>
    </r>
  </si>
  <si>
    <r>
      <t>F</t>
    </r>
    <r>
      <rPr>
        <vertAlign val="subscript"/>
        <sz val="10"/>
        <rFont val="Arial"/>
        <family val="2"/>
      </rPr>
      <t>t+</t>
    </r>
    <r>
      <rPr>
        <vertAlign val="subscript"/>
        <sz val="10"/>
        <rFont val="Symbol"/>
        <family val="1"/>
      </rPr>
      <t>D</t>
    </r>
    <r>
      <rPr>
        <vertAlign val="subscript"/>
        <sz val="10"/>
        <rFont val="Arial"/>
        <family val="2"/>
      </rPr>
      <t>t</t>
    </r>
  </si>
  <si>
    <r>
      <t>t</t>
    </r>
    <r>
      <rPr>
        <vertAlign val="subscript"/>
        <sz val="10"/>
        <rFont val="Arial"/>
        <family val="2"/>
      </rPr>
      <t>o</t>
    </r>
  </si>
  <si>
    <t>Column 1</t>
  </si>
  <si>
    <r>
      <t>K</t>
    </r>
    <r>
      <rPr>
        <vertAlign val="subscript"/>
        <sz val="12"/>
        <rFont val="Times New Roman"/>
        <family val="1"/>
      </rPr>
      <t>sat</t>
    </r>
    <r>
      <rPr>
        <sz val="12"/>
        <rFont val="Times New Roman"/>
        <family val="1"/>
      </rPr>
      <t xml:space="preserve"> (cm/h)</t>
    </r>
  </si>
  <si>
    <r>
      <t>q</t>
    </r>
    <r>
      <rPr>
        <vertAlign val="subscript"/>
        <sz val="12"/>
        <rFont val="Times New Roman"/>
        <family val="1"/>
      </rPr>
      <t>e</t>
    </r>
    <r>
      <rPr>
        <sz val="12"/>
        <rFont val="Times New Roman"/>
        <family val="1"/>
      </rPr>
      <t xml:space="preserve"> </t>
    </r>
  </si>
  <si>
    <r>
      <t>|</t>
    </r>
    <r>
      <rPr>
        <sz val="12"/>
        <rFont val="Symbol"/>
        <family val="1"/>
      </rPr>
      <t>y</t>
    </r>
    <r>
      <rPr>
        <vertAlign val="subscript"/>
        <sz val="12"/>
        <rFont val="Times New Roman"/>
        <family val="1"/>
      </rPr>
      <t>f</t>
    </r>
    <r>
      <rPr>
        <sz val="12"/>
        <rFont val="Times New Roman"/>
        <family val="1"/>
      </rPr>
      <t>| (cm)</t>
    </r>
  </si>
  <si>
    <r>
      <t>S</t>
    </r>
    <r>
      <rPr>
        <vertAlign val="subscript"/>
        <sz val="12"/>
        <rFont val="Times New Roman"/>
        <family val="1"/>
      </rPr>
      <t>p</t>
    </r>
  </si>
  <si>
    <r>
      <t>K</t>
    </r>
    <r>
      <rPr>
        <vertAlign val="subscript"/>
        <sz val="12"/>
        <rFont val="Times New Roman"/>
        <family val="1"/>
      </rPr>
      <t>p</t>
    </r>
  </si>
  <si>
    <t>Table 6.  Calculation of runoff using the Philip infiltration equation.</t>
  </si>
  <si>
    <t>For Plot</t>
  </si>
  <si>
    <t>t</t>
  </si>
  <si>
    <t>p</t>
  </si>
  <si>
    <t>fc</t>
  </si>
  <si>
    <t>f</t>
  </si>
  <si>
    <t>ro</t>
  </si>
  <si>
    <t>¥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</si>
</sst>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0"/>
    <numFmt numFmtId="169" formatCode="0.0000"/>
    <numFmt numFmtId="170" formatCode="0.000"/>
    <numFmt numFmtId="171" formatCode="0.0"/>
    <numFmt numFmtId="172" formatCode="0.00000000"/>
    <numFmt numFmtId="173" formatCode="0.0000000"/>
    <numFmt numFmtId="174" formatCode="0.000000"/>
    <numFmt numFmtId="175" formatCode="0.0E+00"/>
  </numFmts>
  <fonts count="11">
    <font>
      <sz val="10"/>
      <name val="Arial"/>
      <family val="0"/>
    </font>
    <font>
      <sz val="12"/>
      <name val="Times New Roman"/>
      <family val="1"/>
    </font>
    <font>
      <vertAlign val="subscript"/>
      <sz val="12"/>
      <name val="Times New Roman"/>
      <family val="1"/>
    </font>
    <font>
      <sz val="12"/>
      <name val="Symbol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vertAlign val="subscript"/>
      <sz val="10"/>
      <name val="Arial"/>
      <family val="2"/>
    </font>
    <font>
      <vertAlign val="subscript"/>
      <sz val="10"/>
      <name val="Symbol"/>
      <family val="1"/>
    </font>
    <font>
      <sz val="10"/>
      <name val="Symbol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2" fontId="0" fillId="0" borderId="0" xfId="0" applyNumberForma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170" fontId="0" fillId="0" borderId="0" xfId="0" applyNumberFormat="1" applyFont="1" applyAlignment="1">
      <alignment/>
    </xf>
    <xf numFmtId="0" fontId="7" fillId="0" borderId="0" xfId="0" applyFont="1" applyAlignment="1">
      <alignment horizontal="center"/>
    </xf>
    <xf numFmtId="170" fontId="7" fillId="0" borderId="0" xfId="0" applyNumberFormat="1" applyFont="1" applyAlignment="1">
      <alignment/>
    </xf>
    <xf numFmtId="170" fontId="0" fillId="0" borderId="0" xfId="0" applyNumberFormat="1" applyAlignment="1">
      <alignment/>
    </xf>
    <xf numFmtId="2" fontId="0" fillId="0" borderId="0" xfId="0" applyNumberFormat="1" applyFont="1" applyAlignment="1" quotePrefix="1">
      <alignment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0" fillId="0" borderId="2" xfId="0" applyBorder="1" applyAlignment="1">
      <alignment/>
    </xf>
    <xf numFmtId="0" fontId="0" fillId="0" borderId="2" xfId="0" applyFont="1" applyBorder="1" applyAlignment="1">
      <alignment horizontal="right"/>
    </xf>
    <xf numFmtId="0" fontId="0" fillId="0" borderId="0" xfId="0" applyAlignment="1">
      <alignment horizontal="center" wrapText="1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0" fillId="0" borderId="1" xfId="0" applyBorder="1" applyAlignment="1">
      <alignment/>
    </xf>
    <xf numFmtId="2" fontId="0" fillId="0" borderId="1" xfId="0" applyNumberFormat="1" applyFont="1" applyBorder="1" applyAlignment="1" quotePrefix="1">
      <alignment/>
    </xf>
    <xf numFmtId="170" fontId="0" fillId="0" borderId="1" xfId="0" applyNumberFormat="1" applyFont="1" applyBorder="1" applyAlignment="1">
      <alignment/>
    </xf>
    <xf numFmtId="170" fontId="7" fillId="0" borderId="1" xfId="0" applyNumberFormat="1" applyFont="1" applyBorder="1" applyAlignment="1">
      <alignment/>
    </xf>
    <xf numFmtId="0" fontId="0" fillId="0" borderId="2" xfId="0" applyFont="1" applyBorder="1" applyAlignment="1">
      <alignment horizontal="center"/>
    </xf>
    <xf numFmtId="170" fontId="0" fillId="0" borderId="0" xfId="0" applyNumberFormat="1" applyFont="1" applyBorder="1" applyAlignment="1">
      <alignment/>
    </xf>
    <xf numFmtId="170" fontId="7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169" fontId="0" fillId="0" borderId="0" xfId="0" applyNumberFormat="1" applyFont="1" applyAlignment="1">
      <alignment/>
    </xf>
    <xf numFmtId="169" fontId="7" fillId="0" borderId="0" xfId="0" applyNumberFormat="1" applyFont="1" applyAlignment="1">
      <alignment/>
    </xf>
    <xf numFmtId="0" fontId="0" fillId="0" borderId="1" xfId="0" applyFont="1" applyBorder="1" applyAlignment="1">
      <alignment horizontal="right"/>
    </xf>
    <xf numFmtId="171" fontId="0" fillId="0" borderId="0" xfId="0" applyNumberFormat="1" applyFont="1" applyAlignment="1">
      <alignment/>
    </xf>
    <xf numFmtId="171" fontId="0" fillId="0" borderId="1" xfId="0" applyNumberFormat="1" applyFont="1" applyBorder="1" applyAlignment="1">
      <alignment/>
    </xf>
    <xf numFmtId="170" fontId="0" fillId="0" borderId="0" xfId="0" applyNumberFormat="1" applyFont="1" applyFill="1" applyBorder="1" applyAlignment="1">
      <alignment/>
    </xf>
    <xf numFmtId="0" fontId="10" fillId="0" borderId="0" xfId="0" applyFont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8</xdr:row>
      <xdr:rowOff>19050</xdr:rowOff>
    </xdr:from>
    <xdr:to>
      <xdr:col>3</xdr:col>
      <xdr:colOff>19050</xdr:colOff>
      <xdr:row>10</xdr:row>
      <xdr:rowOff>0</xdr:rowOff>
    </xdr:to>
    <xdr:sp>
      <xdr:nvSpPr>
        <xdr:cNvPr id="1" name="Line 3"/>
        <xdr:cNvSpPr>
          <a:spLocks/>
        </xdr:cNvSpPr>
      </xdr:nvSpPr>
      <xdr:spPr>
        <a:xfrm>
          <a:off x="2190750" y="1895475"/>
          <a:ext cx="0" cy="37147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11</xdr:row>
      <xdr:rowOff>19050</xdr:rowOff>
    </xdr:from>
    <xdr:to>
      <xdr:col>3</xdr:col>
      <xdr:colOff>19050</xdr:colOff>
      <xdr:row>13</xdr:row>
      <xdr:rowOff>0</xdr:rowOff>
    </xdr:to>
    <xdr:sp>
      <xdr:nvSpPr>
        <xdr:cNvPr id="2" name="Line 4"/>
        <xdr:cNvSpPr>
          <a:spLocks/>
        </xdr:cNvSpPr>
      </xdr:nvSpPr>
      <xdr:spPr>
        <a:xfrm>
          <a:off x="2190750" y="2447925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76200</xdr:colOff>
      <xdr:row>9</xdr:row>
      <xdr:rowOff>28575</xdr:rowOff>
    </xdr:from>
    <xdr:ext cx="209550" cy="514350"/>
    <xdr:sp>
      <xdr:nvSpPr>
        <xdr:cNvPr id="3" name="TextBox 6"/>
        <xdr:cNvSpPr txBox="1">
          <a:spLocks noChangeArrowheads="1"/>
        </xdr:cNvSpPr>
      </xdr:nvSpPr>
      <xdr:spPr>
        <a:xfrm>
          <a:off x="2000250" y="2095500"/>
          <a:ext cx="20955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vert270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Ponding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1"/>
  <sheetViews>
    <sheetView tabSelected="1" workbookViewId="0" topLeftCell="A1">
      <selection activeCell="G18" sqref="G18"/>
    </sheetView>
  </sheetViews>
  <sheetFormatPr defaultColWidth="9.140625" defaultRowHeight="12.75"/>
  <cols>
    <col min="1" max="1" width="18.57421875" style="0" customWidth="1"/>
    <col min="2" max="2" width="10.28125" style="0" customWidth="1"/>
    <col min="3" max="3" width="3.7109375" style="0" customWidth="1"/>
    <col min="4" max="4" width="5.00390625" style="0" customWidth="1"/>
    <col min="5" max="5" width="10.28125" style="0" customWidth="1"/>
    <col min="6" max="6" width="7.57421875" style="0" customWidth="1"/>
    <col min="7" max="14" width="6.57421875" style="0" customWidth="1"/>
    <col min="15" max="15" width="7.421875" style="0" customWidth="1"/>
    <col min="16" max="16" width="9.140625" style="0" customWidth="1"/>
    <col min="17" max="17" width="6.57421875" style="0" customWidth="1"/>
  </cols>
  <sheetData>
    <row r="1" ht="15">
      <c r="C1" s="1" t="s">
        <v>25</v>
      </c>
    </row>
    <row r="2" spans="1:17" ht="12.75">
      <c r="A2" t="s">
        <v>7</v>
      </c>
      <c r="C2" s="13"/>
      <c r="D2" s="14" t="s">
        <v>19</v>
      </c>
      <c r="E2" s="22">
        <v>2</v>
      </c>
      <c r="F2" s="22">
        <f>E2+1</f>
        <v>3</v>
      </c>
      <c r="G2" s="22">
        <f aca="true" t="shared" si="0" ref="G2:Q2">F2+1</f>
        <v>4</v>
      </c>
      <c r="H2" s="22">
        <f t="shared" si="0"/>
        <v>5</v>
      </c>
      <c r="I2" s="22">
        <f t="shared" si="0"/>
        <v>6</v>
      </c>
      <c r="J2" s="22">
        <f t="shared" si="0"/>
        <v>7</v>
      </c>
      <c r="K2" s="22">
        <f t="shared" si="0"/>
        <v>8</v>
      </c>
      <c r="L2" s="22">
        <f t="shared" si="0"/>
        <v>9</v>
      </c>
      <c r="M2" s="22">
        <f t="shared" si="0"/>
        <v>10</v>
      </c>
      <c r="N2" s="22">
        <f t="shared" si="0"/>
        <v>11</v>
      </c>
      <c r="O2" s="22">
        <f t="shared" si="0"/>
        <v>12</v>
      </c>
      <c r="P2" s="22">
        <f t="shared" si="0"/>
        <v>13</v>
      </c>
      <c r="Q2" s="22">
        <f t="shared" si="0"/>
        <v>14</v>
      </c>
    </row>
    <row r="3" spans="1:17" ht="33" customHeight="1">
      <c r="A3" s="1" t="s">
        <v>20</v>
      </c>
      <c r="B3">
        <v>1.09</v>
      </c>
      <c r="D3" s="17" t="s">
        <v>0</v>
      </c>
      <c r="E3" s="15" t="s">
        <v>10</v>
      </c>
      <c r="F3" s="15" t="s">
        <v>11</v>
      </c>
      <c r="G3" s="17" t="s">
        <v>12</v>
      </c>
      <c r="H3" s="17" t="s">
        <v>13</v>
      </c>
      <c r="I3" s="17" t="s">
        <v>1</v>
      </c>
      <c r="J3" s="17" t="s">
        <v>14</v>
      </c>
      <c r="K3" s="17" t="s">
        <v>15</v>
      </c>
      <c r="L3" s="17" t="s">
        <v>2</v>
      </c>
      <c r="M3" s="17" t="s">
        <v>16</v>
      </c>
      <c r="N3" s="17" t="s">
        <v>18</v>
      </c>
      <c r="O3" s="17" t="s">
        <v>17</v>
      </c>
      <c r="P3" s="6" t="s">
        <v>4</v>
      </c>
      <c r="Q3" s="6" t="s">
        <v>3</v>
      </c>
    </row>
    <row r="4" spans="1:17" ht="18">
      <c r="A4" s="3" t="s">
        <v>21</v>
      </c>
      <c r="B4">
        <f>0.412</f>
        <v>0.412</v>
      </c>
      <c r="C4" s="18"/>
      <c r="D4" s="11" t="s">
        <v>6</v>
      </c>
      <c r="E4" s="11" t="s">
        <v>5</v>
      </c>
      <c r="F4" s="11" t="s">
        <v>9</v>
      </c>
      <c r="G4" s="11" t="s">
        <v>5</v>
      </c>
      <c r="H4" s="11" t="s">
        <v>9</v>
      </c>
      <c r="I4" s="11" t="s">
        <v>5</v>
      </c>
      <c r="J4" s="11" t="s">
        <v>9</v>
      </c>
      <c r="K4" s="11" t="s">
        <v>5</v>
      </c>
      <c r="L4" s="11" t="s">
        <v>6</v>
      </c>
      <c r="M4" s="11" t="s">
        <v>6</v>
      </c>
      <c r="N4" s="11" t="s">
        <v>6</v>
      </c>
      <c r="O4" s="11" t="s">
        <v>5</v>
      </c>
      <c r="P4" s="12" t="s">
        <v>5</v>
      </c>
      <c r="Q4" s="12" t="s">
        <v>5</v>
      </c>
    </row>
    <row r="5" spans="1:17" ht="18">
      <c r="A5" s="1" t="s">
        <v>22</v>
      </c>
      <c r="B5">
        <f>11.01</f>
        <v>11.01</v>
      </c>
      <c r="D5" s="4">
        <v>0</v>
      </c>
      <c r="E5" s="4">
        <v>0.3</v>
      </c>
      <c r="F5" s="4">
        <f aca="true" t="shared" si="1" ref="F5:F13">E5/$B$8</f>
        <v>1.2</v>
      </c>
      <c r="G5" s="4">
        <v>0</v>
      </c>
      <c r="H5" s="32" t="s">
        <v>32</v>
      </c>
      <c r="I5" s="5">
        <f aca="true" t="shared" si="2" ref="I5:I13">IF(H5&gt;F5,G5+E5," ")</f>
        <v>0.3</v>
      </c>
      <c r="J5" s="16">
        <f>$B$7+$B$7*$B$6/(SQRT($B$6*$B$6+4*$B$7*I5)-$B$6)</f>
        <v>17.294373598318977</v>
      </c>
      <c r="K5" s="5"/>
      <c r="L5" s="5" t="str">
        <f>IF((H5&gt;E5),IF(J5&lt;E5,(K5-G5)/E5," "),0)</f>
        <v> </v>
      </c>
      <c r="M5" s="5" t="str">
        <f>IF(H5&lt;E5,#REF!,IF(J5&lt;E5,L5+#REF!," "))</f>
        <v> </v>
      </c>
      <c r="N5" s="5"/>
      <c r="O5" s="5">
        <f>I5</f>
        <v>0.3</v>
      </c>
      <c r="P5" s="7">
        <f aca="true" t="shared" si="3" ref="P5:P13">O5-G5</f>
        <v>0.3</v>
      </c>
      <c r="Q5" s="7">
        <f>E5-O5</f>
        <v>0</v>
      </c>
    </row>
    <row r="6" spans="1:17" ht="18">
      <c r="A6" s="1" t="s">
        <v>23</v>
      </c>
      <c r="B6">
        <f>SQRT(2*B3*B4*B5)</f>
        <v>3.1446369583785025</v>
      </c>
      <c r="D6" s="9">
        <f aca="true" t="shared" si="4" ref="D6:D14">D5+$B$8</f>
        <v>0.25</v>
      </c>
      <c r="E6" s="4">
        <v>0.4</v>
      </c>
      <c r="F6" s="4">
        <f t="shared" si="1"/>
        <v>1.6</v>
      </c>
      <c r="G6" s="5">
        <f aca="true" t="shared" si="5" ref="G6:G14">O5</f>
        <v>0.3</v>
      </c>
      <c r="H6" s="16">
        <f>$B$7+$B$7*$B$6/(SQRT($B$6*$B$6+4*$B$7*G6)-$B$6)</f>
        <v>17.294373598318977</v>
      </c>
      <c r="I6" s="5">
        <f t="shared" si="2"/>
        <v>0.7</v>
      </c>
      <c r="J6" s="16">
        <f aca="true" t="shared" si="6" ref="J6:J11">$B$7+$B$7*$B$6/(SQRT($B$6*$B$6+4*$B$7*I6)-$B$6)</f>
        <v>7.871114516430032</v>
      </c>
      <c r="K6" s="5" t="str">
        <f>IF(H6&lt;F6,G6,IF(J6&lt;F6,($B$3-F6)/$B$5-$B$4/$B$5*LN((F6-$B$4)/($B$3-$B$4))," "))</f>
        <v> </v>
      </c>
      <c r="L6" s="5" t="str">
        <f>IF((H6&gt;E6),IF(J6&lt;E6,(K6-G6)/E6," "),0)</f>
        <v> </v>
      </c>
      <c r="M6" s="5" t="str">
        <f>IF(H6&lt;E6,#REF!,IF(J6&lt;E6,L6+#REF!," "))</f>
        <v> </v>
      </c>
      <c r="N6" s="5"/>
      <c r="O6" s="5">
        <f>I6</f>
        <v>0.7</v>
      </c>
      <c r="P6" s="7">
        <f t="shared" si="3"/>
        <v>0.39999999999999997</v>
      </c>
      <c r="Q6" s="7">
        <f aca="true" t="shared" si="7" ref="Q6:Q13">E6-(O6-O5)</f>
        <v>0</v>
      </c>
    </row>
    <row r="7" spans="1:17" ht="18">
      <c r="A7" s="1" t="s">
        <v>24</v>
      </c>
      <c r="B7">
        <f>B3/2</f>
        <v>0.545</v>
      </c>
      <c r="D7" s="9">
        <f t="shared" si="4"/>
        <v>0.5</v>
      </c>
      <c r="E7" s="4">
        <v>0.5</v>
      </c>
      <c r="F7" s="4">
        <f t="shared" si="1"/>
        <v>2</v>
      </c>
      <c r="G7" s="5">
        <f t="shared" si="5"/>
        <v>0.7</v>
      </c>
      <c r="H7" s="16">
        <f aca="true" t="shared" si="8" ref="H7:H14">$B$7+$B$7*$B$6/(SQRT($B$6*$B$6+4*$B$7*G7)-$B$6)</f>
        <v>7.871114516430032</v>
      </c>
      <c r="I7" s="5">
        <f t="shared" si="2"/>
        <v>1.2</v>
      </c>
      <c r="J7" s="16">
        <f t="shared" si="6"/>
        <v>4.921837638966193</v>
      </c>
      <c r="K7" s="5" t="str">
        <f>IF(H7&lt;F7,G7,IF(J7&lt;F7,($B$3-F7)/$B$5-$B$4/$B$5*LN((F7-$B$4)/($B$3-$B$4))," "))</f>
        <v> </v>
      </c>
      <c r="L7" s="5" t="str">
        <f>IF((H7&gt;E7),IF(J7&lt;E7,(K7-G7)/E7," "),0)</f>
        <v> </v>
      </c>
      <c r="M7" s="5" t="str">
        <f>IF(H7&lt;E7,#REF!,IF(J7&lt;E7,L7+#REF!," "))</f>
        <v> </v>
      </c>
      <c r="N7" s="5"/>
      <c r="O7" s="5">
        <f>I7</f>
        <v>1.2</v>
      </c>
      <c r="P7" s="7">
        <f t="shared" si="3"/>
        <v>0.5</v>
      </c>
      <c r="Q7" s="7">
        <f t="shared" si="7"/>
        <v>0</v>
      </c>
    </row>
    <row r="8" spans="1:17" ht="15">
      <c r="A8" s="3" t="s">
        <v>8</v>
      </c>
      <c r="B8" s="2">
        <v>0.25</v>
      </c>
      <c r="D8" s="9">
        <f t="shared" si="4"/>
        <v>0.75</v>
      </c>
      <c r="E8" s="4">
        <v>0.6</v>
      </c>
      <c r="F8" s="4">
        <f t="shared" si="1"/>
        <v>2.4</v>
      </c>
      <c r="G8" s="5">
        <f t="shared" si="5"/>
        <v>1.2</v>
      </c>
      <c r="H8" s="16">
        <f t="shared" si="8"/>
        <v>4.921837638966193</v>
      </c>
      <c r="I8" s="5">
        <f t="shared" si="2"/>
        <v>1.7999999999999998</v>
      </c>
      <c r="J8" s="16">
        <f t="shared" si="6"/>
        <v>3.541658487995714</v>
      </c>
      <c r="K8" s="5" t="str">
        <f>IF(H8&lt;F8,G8,IF(J8&lt;F8,($B$3-F8)/$B$5-$B$4/$B$5*LN((F8-$B$4)/($B$3-$B$4))," "))</f>
        <v> </v>
      </c>
      <c r="L8" s="5" t="str">
        <f aca="true" t="shared" si="9" ref="L8:L13">IF((H8&gt;F8),IF(J8&lt;F8,(K8-G8)/F8," "),0)</f>
        <v> </v>
      </c>
      <c r="M8" s="5" t="str">
        <f aca="true" t="shared" si="10" ref="M8:M13">IF(H8&lt;F8,D8,IF(J8&lt;F8,L8+D8," "))</f>
        <v> </v>
      </c>
      <c r="N8" s="5"/>
      <c r="O8" s="5">
        <f>I8</f>
        <v>1.7999999999999998</v>
      </c>
      <c r="P8" s="7">
        <f t="shared" si="3"/>
        <v>0.5999999999999999</v>
      </c>
      <c r="Q8" s="7">
        <f t="shared" si="7"/>
        <v>0</v>
      </c>
    </row>
    <row r="9" spans="1:17" ht="15">
      <c r="A9" s="1"/>
      <c r="C9" s="8"/>
      <c r="D9" s="9">
        <f t="shared" si="4"/>
        <v>1</v>
      </c>
      <c r="E9" s="4">
        <v>0.7</v>
      </c>
      <c r="F9" s="4">
        <f t="shared" si="1"/>
        <v>2.8</v>
      </c>
      <c r="G9" s="5">
        <f t="shared" si="5"/>
        <v>1.7999999999999998</v>
      </c>
      <c r="H9" s="16">
        <f t="shared" si="8"/>
        <v>3.541658487995714</v>
      </c>
      <c r="I9" s="5">
        <f t="shared" si="2"/>
        <v>2.5</v>
      </c>
      <c r="J9" s="16">
        <f t="shared" si="6"/>
        <v>2.765461965036939</v>
      </c>
      <c r="K9" s="5">
        <f>IF(H9&lt;F9,G9,IF(J9&lt;F9,$B$6*$B$6*(F9-$B$7/2)/(2*(F9-$B$7)^2)," "))</f>
        <v>2.4575881528606054</v>
      </c>
      <c r="L9" s="5">
        <f t="shared" si="9"/>
        <v>0.23485291173593056</v>
      </c>
      <c r="M9" s="5">
        <f t="shared" si="10"/>
        <v>1.2348529117359306</v>
      </c>
      <c r="N9" s="5">
        <f>M9-1/(4*$B$7*$B$7)*(SQRT($B$6*$B$6+4*$B$7*K9)-$B$6)^2</f>
        <v>0.7486831485587586</v>
      </c>
      <c r="O9" s="26">
        <f>$B$6*(D10-N9)^0.5+$B$7*(D10-N9)</f>
        <v>2.4997380193632326</v>
      </c>
      <c r="P9" s="27">
        <f t="shared" si="3"/>
        <v>0.6997380193632328</v>
      </c>
      <c r="Q9" s="27">
        <f t="shared" si="7"/>
        <v>0.0002619806367671895</v>
      </c>
    </row>
    <row r="10" spans="1:17" ht="15.75">
      <c r="A10" s="3"/>
      <c r="B10" s="8"/>
      <c r="C10" s="2"/>
      <c r="D10" s="9">
        <f t="shared" si="4"/>
        <v>1.25</v>
      </c>
      <c r="E10" s="4">
        <v>0.8</v>
      </c>
      <c r="F10" s="4">
        <f t="shared" si="1"/>
        <v>3.2</v>
      </c>
      <c r="G10" s="26">
        <f t="shared" si="5"/>
        <v>2.4997380193632326</v>
      </c>
      <c r="H10" s="16">
        <f t="shared" si="8"/>
        <v>2.765671745749926</v>
      </c>
      <c r="I10" s="5" t="str">
        <f t="shared" si="2"/>
        <v> </v>
      </c>
      <c r="J10" s="16"/>
      <c r="K10" s="26">
        <f>IF(H10&lt;F10,G10,IF(J10&lt;F10,$B$6*$B$6*(F10-$B$7/2)/(2*(F10-$B$7)^2)," "))</f>
        <v>2.4997380193632326</v>
      </c>
      <c r="L10" s="5">
        <f t="shared" si="9"/>
        <v>0</v>
      </c>
      <c r="M10" s="5">
        <f t="shared" si="10"/>
        <v>1.25</v>
      </c>
      <c r="N10" s="5">
        <f>M10-1/(4*$B$7*$B$7)*(SQRT($B$6*$B$6+4*$B$7*K10)-$B$6)^2</f>
        <v>0.7486831485587584</v>
      </c>
      <c r="O10" s="5">
        <f>$B$6*(D11-N10)^0.5+$B$7*(D11-N10)</f>
        <v>3.1351929459846755</v>
      </c>
      <c r="P10" s="7">
        <f t="shared" si="3"/>
        <v>0.6354549266214429</v>
      </c>
      <c r="Q10" s="7">
        <f t="shared" si="7"/>
        <v>0.16454507337855717</v>
      </c>
    </row>
    <row r="11" spans="3:17" ht="12.75">
      <c r="C11" s="8"/>
      <c r="D11" s="9">
        <f t="shared" si="4"/>
        <v>1.5</v>
      </c>
      <c r="E11" s="4">
        <v>0.4</v>
      </c>
      <c r="F11" s="4">
        <f t="shared" si="1"/>
        <v>1.6</v>
      </c>
      <c r="G11" s="5">
        <f t="shared" si="5"/>
        <v>3.1351929459846755</v>
      </c>
      <c r="H11" s="16">
        <f t="shared" si="8"/>
        <v>2.358965211029457</v>
      </c>
      <c r="I11" s="5">
        <f t="shared" si="2"/>
        <v>3.5351929459846754</v>
      </c>
      <c r="J11" s="16">
        <f t="shared" si="6"/>
        <v>2.1771268321927484</v>
      </c>
      <c r="K11" s="5" t="str">
        <f>IF(H11&lt;F11,G11,IF(J11&lt;F11,($B$3-F11)/$B$5-$B$4/$B$5*LN((F11-$B$4)/($B$3-$B$4))," "))</f>
        <v> </v>
      </c>
      <c r="L11" s="5" t="str">
        <f t="shared" si="9"/>
        <v> </v>
      </c>
      <c r="M11" s="5" t="str">
        <f t="shared" si="10"/>
        <v> </v>
      </c>
      <c r="N11" s="5"/>
      <c r="O11" s="5">
        <f>I11</f>
        <v>3.5351929459846754</v>
      </c>
      <c r="P11" s="7">
        <f t="shared" si="3"/>
        <v>0.3999999999999999</v>
      </c>
      <c r="Q11" s="7">
        <f t="shared" si="7"/>
        <v>0</v>
      </c>
    </row>
    <row r="12" spans="4:17" ht="12.75">
      <c r="D12" s="9">
        <f t="shared" si="4"/>
        <v>1.75</v>
      </c>
      <c r="E12" s="4">
        <v>0.6</v>
      </c>
      <c r="F12" s="4">
        <f t="shared" si="1"/>
        <v>2.4</v>
      </c>
      <c r="G12" s="5">
        <f t="shared" si="5"/>
        <v>3.5351929459846754</v>
      </c>
      <c r="H12" s="16">
        <f t="shared" si="8"/>
        <v>2.1771268321927484</v>
      </c>
      <c r="I12" s="5" t="str">
        <f t="shared" si="2"/>
        <v> </v>
      </c>
      <c r="J12" s="16"/>
      <c r="K12" s="5">
        <f>IF(H12&lt;F12,G12,IF(J12&lt;F12,($B$3-F12)/$B$5-$B$4/$B$5*LN((F12-$B$4)/($B$3-$B$4))," "))</f>
        <v>3.5351929459846754</v>
      </c>
      <c r="L12" s="5">
        <f t="shared" si="9"/>
        <v>0</v>
      </c>
      <c r="M12" s="5">
        <f t="shared" si="10"/>
        <v>1.75</v>
      </c>
      <c r="N12" s="5">
        <f>M12-1/(4*$B$7*$B$7)*(SQRT($B$6*$B$6+4*$B$7*K12)-$B$6)^2</f>
        <v>0.8219460404968939</v>
      </c>
      <c r="O12" s="5">
        <f>$B$6*(D13-N12)^0.5+$B$7*(D13-N12)</f>
        <v>4.055171575950683</v>
      </c>
      <c r="P12" s="7">
        <f t="shared" si="3"/>
        <v>0.5199786299660079</v>
      </c>
      <c r="Q12" s="7">
        <f t="shared" si="7"/>
        <v>0.08002137003399212</v>
      </c>
    </row>
    <row r="13" spans="3:17" ht="12.75">
      <c r="C13" s="18"/>
      <c r="D13" s="19">
        <f t="shared" si="4"/>
        <v>2</v>
      </c>
      <c r="E13" s="10">
        <v>0.6</v>
      </c>
      <c r="F13" s="10">
        <f t="shared" si="1"/>
        <v>2.4</v>
      </c>
      <c r="G13" s="20">
        <f t="shared" si="5"/>
        <v>4.055171575950683</v>
      </c>
      <c r="H13" s="28">
        <f t="shared" si="8"/>
        <v>1.9936315081276597</v>
      </c>
      <c r="I13" s="20" t="str">
        <f t="shared" si="2"/>
        <v> </v>
      </c>
      <c r="J13" s="28"/>
      <c r="K13" s="20">
        <f>IF(H13&lt;F13,G13,IF(J13&lt;F13,($B$3-F13)/$B$5-$B$4/$B$5*LN((F13-$B$4)/($B$3-$B$4))," "))</f>
        <v>4.055171575950683</v>
      </c>
      <c r="L13" s="20">
        <f t="shared" si="9"/>
        <v>0</v>
      </c>
      <c r="M13" s="20">
        <f t="shared" si="10"/>
        <v>2</v>
      </c>
      <c r="N13" s="20">
        <f>M13-1/(4*$B$7*$B$7)*(SQRT($B$6*$B$6+4*$B$7*K13)-$B$6)^2</f>
        <v>0.8219460404968937</v>
      </c>
      <c r="O13" s="20">
        <f>$B$6*(D14-N13)^0.5+$B$7*(D14-N13)</f>
        <v>4.536168676397391</v>
      </c>
      <c r="P13" s="21">
        <f t="shared" si="3"/>
        <v>0.4809971004467082</v>
      </c>
      <c r="Q13" s="21">
        <f t="shared" si="7"/>
        <v>0.1190028995532918</v>
      </c>
    </row>
    <row r="14" spans="4:8" ht="12.75">
      <c r="D14" s="9">
        <f t="shared" si="4"/>
        <v>2.25</v>
      </c>
      <c r="G14" s="5">
        <f t="shared" si="5"/>
        <v>4.536168676397391</v>
      </c>
      <c r="H14" s="16">
        <f t="shared" si="8"/>
        <v>1.8607343402401129</v>
      </c>
    </row>
    <row r="18" spans="8:9" ht="12.75">
      <c r="H18" s="7"/>
      <c r="I18" s="7"/>
    </row>
    <row r="19" spans="5:9" ht="12.75">
      <c r="E19" t="s">
        <v>26</v>
      </c>
      <c r="G19" s="5"/>
      <c r="H19" s="7"/>
      <c r="I19" s="7"/>
    </row>
    <row r="20" spans="5:9" ht="12.75">
      <c r="E20" t="s">
        <v>27</v>
      </c>
      <c r="F20" t="s">
        <v>28</v>
      </c>
      <c r="G20" s="5" t="s">
        <v>29</v>
      </c>
      <c r="H20" s="7" t="s">
        <v>30</v>
      </c>
      <c r="I20" s="7" t="s">
        <v>31</v>
      </c>
    </row>
    <row r="21" spans="5:9" ht="12.75">
      <c r="E21">
        <v>0</v>
      </c>
      <c r="F21" s="29">
        <v>1.2</v>
      </c>
      <c r="G21" s="32" t="s">
        <v>32</v>
      </c>
      <c r="H21" s="7">
        <v>0.3</v>
      </c>
      <c r="I21" s="7">
        <v>0</v>
      </c>
    </row>
    <row r="22" spans="5:9" ht="12.75">
      <c r="E22">
        <v>0.25</v>
      </c>
      <c r="F22" s="29">
        <v>1.6</v>
      </c>
      <c r="G22" s="5">
        <v>17.294373598318977</v>
      </c>
      <c r="H22" s="7">
        <v>0.4</v>
      </c>
      <c r="I22" s="7">
        <v>0</v>
      </c>
    </row>
    <row r="23" spans="5:9" ht="12.75">
      <c r="E23">
        <v>0.5</v>
      </c>
      <c r="F23" s="29">
        <v>2</v>
      </c>
      <c r="G23" s="5">
        <v>7.871114516430032</v>
      </c>
      <c r="H23" s="7">
        <v>0.5</v>
      </c>
      <c r="I23" s="7">
        <v>0</v>
      </c>
    </row>
    <row r="24" spans="5:9" ht="12.75">
      <c r="E24">
        <v>0.75</v>
      </c>
      <c r="F24" s="29">
        <v>2.4</v>
      </c>
      <c r="G24" s="23">
        <v>4.921837638966193</v>
      </c>
      <c r="H24" s="24">
        <v>0.6</v>
      </c>
      <c r="I24" s="24">
        <v>0</v>
      </c>
    </row>
    <row r="25" spans="5:9" ht="12.75">
      <c r="E25">
        <v>1</v>
      </c>
      <c r="F25" s="29">
        <v>2.8</v>
      </c>
      <c r="G25" s="25">
        <v>3.541658487995714</v>
      </c>
      <c r="H25" s="25">
        <v>0.6997380193632328</v>
      </c>
      <c r="I25" s="25">
        <v>0.0002619806367671895</v>
      </c>
    </row>
    <row r="26" spans="5:9" ht="12.75">
      <c r="E26">
        <v>1.235</v>
      </c>
      <c r="F26" s="29">
        <v>2.8</v>
      </c>
      <c r="G26" s="31">
        <v>2.8</v>
      </c>
      <c r="H26" s="25">
        <v>0.6997380193632328</v>
      </c>
      <c r="I26" s="25">
        <v>0.0002619806367671895</v>
      </c>
    </row>
    <row r="27" spans="5:9" ht="12.75">
      <c r="E27">
        <v>1.25</v>
      </c>
      <c r="F27" s="29">
        <v>3.2</v>
      </c>
      <c r="G27">
        <v>2.765671745749926</v>
      </c>
      <c r="H27">
        <v>0.6354549266214429</v>
      </c>
      <c r="I27">
        <v>0.16454507337855717</v>
      </c>
    </row>
    <row r="28" spans="5:9" ht="12.75">
      <c r="E28">
        <v>1.5</v>
      </c>
      <c r="F28" s="29">
        <v>1.6</v>
      </c>
      <c r="G28">
        <v>2.358965211029457</v>
      </c>
      <c r="H28">
        <v>0.4</v>
      </c>
      <c r="I28">
        <v>0</v>
      </c>
    </row>
    <row r="29" spans="5:9" ht="12.75">
      <c r="E29">
        <v>1.75</v>
      </c>
      <c r="F29" s="29">
        <v>2.4</v>
      </c>
      <c r="G29">
        <v>2.1771268321927484</v>
      </c>
      <c r="H29">
        <v>0.5199786299660079</v>
      </c>
      <c r="I29">
        <v>0.08002137003399212</v>
      </c>
    </row>
    <row r="30" spans="5:9" ht="12.75">
      <c r="E30">
        <v>2</v>
      </c>
      <c r="F30" s="30">
        <v>2.4</v>
      </c>
      <c r="G30">
        <v>1.9936315081276597</v>
      </c>
      <c r="H30">
        <v>0.4809971004467082</v>
      </c>
      <c r="I30">
        <v>0.1190028995532918</v>
      </c>
    </row>
    <row r="31" ht="12.75">
      <c r="G31">
        <v>1.8607343402401129</v>
      </c>
    </row>
  </sheetData>
  <printOptions/>
  <pageMargins left="0.75" right="0.75" top="1" bottom="1" header="0.5" footer="0.5"/>
  <pageSetup horizontalDpi="360" verticalDpi="36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Utah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Tarboton</dc:creator>
  <cp:keywords/>
  <dc:description/>
  <cp:lastModifiedBy>David Tarboton</cp:lastModifiedBy>
  <dcterms:created xsi:type="dcterms:W3CDTF">2002-12-01T06:51:49Z</dcterms:created>
  <dcterms:modified xsi:type="dcterms:W3CDTF">2003-11-11T18:01:37Z</dcterms:modified>
  <cp:category/>
  <cp:version/>
  <cp:contentType/>
  <cp:contentStatus/>
</cp:coreProperties>
</file>