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5936" windowHeight="9708" activeTab="0"/>
  </bookViews>
  <sheets>
    <sheet name="Sheet1" sheetId="1" r:id="rId1"/>
  </sheets>
  <definedNames>
    <definedName name="solver_adj" localSheetId="0" hidden="1">'Sheet1'!$I$14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'Sheet1'!$H$14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<sst xmlns="http://schemas.openxmlformats.org/spreadsheetml/2006/main" count="44" uniqueCount="33">
  <si>
    <t>Time</t>
  </si>
  <si>
    <t>F'</t>
  </si>
  <si>
    <t>dt'</t>
  </si>
  <si>
    <t>Runoff</t>
  </si>
  <si>
    <t>Infiltration</t>
  </si>
  <si>
    <t>(cm)</t>
  </si>
  <si>
    <t>(h)</t>
  </si>
  <si>
    <t>Parameters</t>
  </si>
  <si>
    <r>
      <t>D</t>
    </r>
    <r>
      <rPr>
        <sz val="12"/>
        <rFont val="Times New Roman"/>
        <family val="1"/>
      </rPr>
      <t>t (h)</t>
    </r>
  </si>
  <si>
    <t>(cm/h)</t>
  </si>
  <si>
    <t>Incremental Rainfall</t>
  </si>
  <si>
    <t>Rainfall Intensity</t>
  </si>
  <si>
    <r>
      <t>F</t>
    </r>
    <r>
      <rPr>
        <vertAlign val="subscript"/>
        <sz val="10"/>
        <rFont val="Arial"/>
        <family val="2"/>
      </rPr>
      <t>t</t>
    </r>
  </si>
  <si>
    <r>
      <t>f</t>
    </r>
    <r>
      <rPr>
        <vertAlign val="subscript"/>
        <sz val="10"/>
        <rFont val="Arial"/>
        <family val="2"/>
      </rPr>
      <t>c</t>
    </r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</si>
  <si>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'</t>
    </r>
  </si>
  <si>
    <r>
      <t>F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or F</t>
    </r>
    <r>
      <rPr>
        <vertAlign val="subscript"/>
        <sz val="10"/>
        <rFont val="Arial"/>
        <family val="2"/>
      </rPr>
      <t>s</t>
    </r>
  </si>
  <si>
    <r>
      <t>t</t>
    </r>
    <r>
      <rPr>
        <vertAlign val="subscript"/>
        <sz val="10"/>
        <rFont val="Arial"/>
        <family val="2"/>
      </rPr>
      <t>s</t>
    </r>
  </si>
  <si>
    <r>
      <t>F</t>
    </r>
    <r>
      <rPr>
        <vertAlign val="subscript"/>
        <sz val="10"/>
        <rFont val="Arial"/>
        <family val="2"/>
      </rPr>
      <t>t+</t>
    </r>
    <r>
      <rPr>
        <vertAlign val="subscript"/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</si>
  <si>
    <r>
      <t>f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(cm/h)</t>
    </r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</si>
  <si>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(cm/h)</t>
    </r>
  </si>
  <si>
    <r>
      <t>k (h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</si>
  <si>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g(f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</si>
  <si>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r>
      <t>g(f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')</t>
    </r>
  </si>
  <si>
    <r>
      <t>t</t>
    </r>
    <r>
      <rPr>
        <vertAlign val="subscript"/>
        <sz val="10"/>
        <rFont val="Arial"/>
        <family val="2"/>
      </rPr>
      <t>o</t>
    </r>
  </si>
  <si>
    <r>
      <t>h(t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</si>
  <si>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Column 1</t>
  </si>
  <si>
    <t>Table 5.  Calculation of runoff using the Horton infiltration equation.</t>
  </si>
  <si>
    <t>For Plot</t>
  </si>
  <si>
    <t>t</t>
  </si>
  <si>
    <t>p</t>
  </si>
  <si>
    <t>fc</t>
  </si>
  <si>
    <t>f</t>
  </si>
  <si>
    <t>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</si>
</sst>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E+00"/>
  </numFmts>
  <fonts count="11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Font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 quotePrefix="1">
      <alignment/>
    </xf>
    <xf numFmtId="17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3</xdr:col>
      <xdr:colOff>19050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2190750" y="1828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66675</xdr:rowOff>
    </xdr:from>
    <xdr:to>
      <xdr:col>3</xdr:col>
      <xdr:colOff>19050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2190750" y="2276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</xdr:row>
      <xdr:rowOff>76200</xdr:rowOff>
    </xdr:from>
    <xdr:ext cx="209550" cy="533400"/>
    <xdr:sp>
      <xdr:nvSpPr>
        <xdr:cNvPr id="3" name="TextBox 5"/>
        <xdr:cNvSpPr txBox="1">
          <a:spLocks noChangeArrowheads="1"/>
        </xdr:cNvSpPr>
      </xdr:nvSpPr>
      <xdr:spPr>
        <a:xfrm>
          <a:off x="2009775" y="1685925"/>
          <a:ext cx="209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Ponding</a:t>
          </a:r>
        </a:p>
      </xdr:txBody>
    </xdr:sp>
    <xdr:clientData/>
  </xdr:oneCellAnchor>
  <xdr:oneCellAnchor>
    <xdr:from>
      <xdr:col>2</xdr:col>
      <xdr:colOff>76200</xdr:colOff>
      <xdr:row>10</xdr:row>
      <xdr:rowOff>9525</xdr:rowOff>
    </xdr:from>
    <xdr:ext cx="209550" cy="504825"/>
    <xdr:sp>
      <xdr:nvSpPr>
        <xdr:cNvPr id="4" name="TextBox 6"/>
        <xdr:cNvSpPr txBox="1">
          <a:spLocks noChangeArrowheads="1"/>
        </xdr:cNvSpPr>
      </xdr:nvSpPr>
      <xdr:spPr>
        <a:xfrm>
          <a:off x="2000250" y="2219325"/>
          <a:ext cx="209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Ponding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B1">
      <selection activeCell="F21" sqref="F21:J31"/>
    </sheetView>
  </sheetViews>
  <sheetFormatPr defaultColWidth="9.140625" defaultRowHeight="12.75"/>
  <cols>
    <col min="1" max="1" width="18.57421875" style="0" customWidth="1"/>
    <col min="2" max="2" width="10.28125" style="0" customWidth="1"/>
    <col min="3" max="3" width="3.7109375" style="0" customWidth="1"/>
    <col min="4" max="4" width="5.00390625" style="0" customWidth="1"/>
    <col min="5" max="5" width="10.28125" style="0" customWidth="1"/>
    <col min="6" max="6" width="7.57421875" style="0" customWidth="1"/>
    <col min="7" max="18" width="6.57421875" style="0" customWidth="1"/>
    <col min="19" max="19" width="9.00390625" style="0" customWidth="1"/>
    <col min="20" max="20" width="6.57421875" style="0" customWidth="1"/>
  </cols>
  <sheetData>
    <row r="1" ht="15">
      <c r="C1" s="1" t="s">
        <v>26</v>
      </c>
    </row>
    <row r="2" spans="1:20" ht="12.75">
      <c r="A2" t="s">
        <v>7</v>
      </c>
      <c r="C2" s="13"/>
      <c r="D2" s="14" t="s">
        <v>25</v>
      </c>
      <c r="E2" s="25">
        <v>2</v>
      </c>
      <c r="F2" s="25">
        <f>E2+1</f>
        <v>3</v>
      </c>
      <c r="G2" s="25">
        <f aca="true" t="shared" si="0" ref="G2:T2">F2+1</f>
        <v>4</v>
      </c>
      <c r="H2" s="25">
        <f t="shared" si="0"/>
        <v>5</v>
      </c>
      <c r="I2" s="25">
        <f t="shared" si="0"/>
        <v>6</v>
      </c>
      <c r="J2" s="25">
        <f t="shared" si="0"/>
        <v>7</v>
      </c>
      <c r="K2" s="25">
        <f t="shared" si="0"/>
        <v>8</v>
      </c>
      <c r="L2" s="25">
        <f t="shared" si="0"/>
        <v>9</v>
      </c>
      <c r="M2" s="25">
        <f t="shared" si="0"/>
        <v>10</v>
      </c>
      <c r="N2" s="25">
        <f t="shared" si="0"/>
        <v>11</v>
      </c>
      <c r="O2" s="25">
        <f t="shared" si="0"/>
        <v>12</v>
      </c>
      <c r="P2" s="25">
        <f t="shared" si="0"/>
        <v>13</v>
      </c>
      <c r="Q2" s="25">
        <f t="shared" si="0"/>
        <v>14</v>
      </c>
      <c r="R2" s="25">
        <f t="shared" si="0"/>
        <v>15</v>
      </c>
      <c r="S2" s="25">
        <f t="shared" si="0"/>
        <v>16</v>
      </c>
      <c r="T2" s="25">
        <f t="shared" si="0"/>
        <v>17</v>
      </c>
    </row>
    <row r="3" spans="1:20" ht="33" customHeight="1">
      <c r="A3" s="1" t="s">
        <v>18</v>
      </c>
      <c r="B3">
        <v>6</v>
      </c>
      <c r="D3" s="19" t="s">
        <v>0</v>
      </c>
      <c r="E3" s="15" t="s">
        <v>10</v>
      </c>
      <c r="F3" s="15" t="s">
        <v>11</v>
      </c>
      <c r="G3" s="19" t="s">
        <v>12</v>
      </c>
      <c r="H3" s="19" t="s">
        <v>21</v>
      </c>
      <c r="I3" s="19" t="s">
        <v>13</v>
      </c>
      <c r="J3" s="19" t="s">
        <v>1</v>
      </c>
      <c r="K3" s="19" t="s">
        <v>22</v>
      </c>
      <c r="L3" s="19" t="s">
        <v>14</v>
      </c>
      <c r="M3" s="19" t="s">
        <v>15</v>
      </c>
      <c r="N3" s="19" t="s">
        <v>2</v>
      </c>
      <c r="O3" s="19" t="s">
        <v>16</v>
      </c>
      <c r="P3" s="19" t="s">
        <v>23</v>
      </c>
      <c r="Q3" s="19" t="s">
        <v>24</v>
      </c>
      <c r="R3" s="19" t="s">
        <v>17</v>
      </c>
      <c r="S3" s="6" t="s">
        <v>4</v>
      </c>
      <c r="T3" s="6" t="s">
        <v>3</v>
      </c>
    </row>
    <row r="4" spans="1:20" ht="18">
      <c r="A4" s="1" t="s">
        <v>19</v>
      </c>
      <c r="B4">
        <v>1</v>
      </c>
      <c r="C4" s="20"/>
      <c r="D4" s="11" t="s">
        <v>6</v>
      </c>
      <c r="E4" s="11" t="s">
        <v>5</v>
      </c>
      <c r="F4" s="11" t="s">
        <v>9</v>
      </c>
      <c r="G4" s="11" t="s">
        <v>5</v>
      </c>
      <c r="H4" s="11"/>
      <c r="I4" s="11" t="s">
        <v>9</v>
      </c>
      <c r="J4" s="11" t="s">
        <v>5</v>
      </c>
      <c r="K4" s="11"/>
      <c r="L4" s="11" t="s">
        <v>9</v>
      </c>
      <c r="M4" s="11" t="s">
        <v>5</v>
      </c>
      <c r="N4" s="11" t="s">
        <v>6</v>
      </c>
      <c r="O4" s="11" t="s">
        <v>6</v>
      </c>
      <c r="P4" s="11" t="s">
        <v>6</v>
      </c>
      <c r="Q4" s="11"/>
      <c r="R4" s="11" t="s">
        <v>5</v>
      </c>
      <c r="S4" s="12" t="s">
        <v>5</v>
      </c>
      <c r="T4" s="12" t="s">
        <v>5</v>
      </c>
    </row>
    <row r="5" spans="1:20" ht="18">
      <c r="A5" s="1" t="s">
        <v>20</v>
      </c>
      <c r="B5">
        <v>2</v>
      </c>
      <c r="D5" s="4">
        <v>0</v>
      </c>
      <c r="E5" s="4">
        <v>0.3</v>
      </c>
      <c r="F5" s="4">
        <f aca="true" t="shared" si="1" ref="F5:F13">E5/$B$6</f>
        <v>1.2</v>
      </c>
      <c r="G5" s="4">
        <v>0</v>
      </c>
      <c r="H5" s="4">
        <f aca="true" t="shared" si="2" ref="H5:H14">G5-($B$3-I5)/$B$5+$B$4/$B$5*LN((I5-$B$4)/($B$3-$B$4))</f>
        <v>0</v>
      </c>
      <c r="I5" s="16">
        <v>6</v>
      </c>
      <c r="J5" s="5">
        <f aca="true" t="shared" si="3" ref="J5:J13">IF(I5&gt;F5,G5+E5," ")</f>
        <v>0.3</v>
      </c>
      <c r="K5" s="18">
        <f>J5-($B$3-L5)/$B$5+$B$4/$B$5*LN((L5-$B$4)/($B$3-$B$4))</f>
        <v>7.57861801647941E-08</v>
      </c>
      <c r="L5" s="17">
        <v>5.504386388903762</v>
      </c>
      <c r="M5" s="5"/>
      <c r="N5" s="5" t="str">
        <f>IF((I5&gt;E5),IF(L5&lt;E5,(M5-G5)/E5," "),0)</f>
        <v> </v>
      </c>
      <c r="O5" s="5" t="str">
        <f>IF(I5&lt;E5,#REF!,IF(L5&lt;E5,N5+#REF!," "))</f>
        <v> </v>
      </c>
      <c r="P5" s="5"/>
      <c r="Q5" s="5"/>
      <c r="R5" s="5">
        <f>J5</f>
        <v>0.3</v>
      </c>
      <c r="S5" s="7">
        <f aca="true" t="shared" si="4" ref="S5:S13">R5-G5</f>
        <v>0.3</v>
      </c>
      <c r="T5" s="7">
        <f>E5-R5</f>
        <v>0</v>
      </c>
    </row>
    <row r="6" spans="1:20" ht="15">
      <c r="A6" s="3" t="s">
        <v>8</v>
      </c>
      <c r="B6" s="2">
        <v>0.25</v>
      </c>
      <c r="D6" s="9">
        <f aca="true" t="shared" si="5" ref="D6:D14">D5+$B$6</f>
        <v>0.25</v>
      </c>
      <c r="E6" s="4">
        <v>0.4</v>
      </c>
      <c r="F6" s="4">
        <f t="shared" si="1"/>
        <v>1.6</v>
      </c>
      <c r="G6" s="5">
        <f aca="true" t="shared" si="6" ref="G6:G14">R5</f>
        <v>0.3</v>
      </c>
      <c r="H6" s="4">
        <f t="shared" si="2"/>
        <v>7.57861801647941E-08</v>
      </c>
      <c r="I6" s="17">
        <v>5.504386388903762</v>
      </c>
      <c r="J6" s="5">
        <f t="shared" si="3"/>
        <v>0.7</v>
      </c>
      <c r="K6" s="18">
        <f>J6-($B$3-L6)/$B$5+$B$4/$B$5*LN((L6-$B$4)/($B$3-$B$4))</f>
        <v>3.823456942719794E-07</v>
      </c>
      <c r="L6" s="5">
        <v>4.859024298111166</v>
      </c>
      <c r="M6" s="5" t="str">
        <f aca="true" t="shared" si="7" ref="M6:M13">IF(I6&lt;F6,G6,IF(L6&lt;F6,($B$3-F6)/$B$5-$B$4/$B$5*LN((F6-$B$4)/($B$3-$B$4))," "))</f>
        <v> </v>
      </c>
      <c r="N6" s="5" t="str">
        <f>IF((I6&gt;E6),IF(L6&lt;E6,(M6-G6)/E6," "),0)</f>
        <v> </v>
      </c>
      <c r="O6" s="5" t="str">
        <f>IF(I6&lt;E6,#REF!,IF(L6&lt;E6,N6+#REF!," "))</f>
        <v> </v>
      </c>
      <c r="P6" s="5"/>
      <c r="Q6" s="5"/>
      <c r="R6" s="5">
        <f>J6</f>
        <v>0.7</v>
      </c>
      <c r="S6" s="7">
        <f t="shared" si="4"/>
        <v>0.39999999999999997</v>
      </c>
      <c r="T6" s="7">
        <f aca="true" t="shared" si="8" ref="T6:T13">E6-(R6-R5)</f>
        <v>0</v>
      </c>
    </row>
    <row r="7" spans="1:20" ht="15">
      <c r="A7" s="1"/>
      <c r="D7" s="9">
        <f t="shared" si="5"/>
        <v>0.5</v>
      </c>
      <c r="E7" s="4">
        <v>0.5</v>
      </c>
      <c r="F7" s="4">
        <f t="shared" si="1"/>
        <v>2</v>
      </c>
      <c r="G7" s="5">
        <f t="shared" si="6"/>
        <v>0.7</v>
      </c>
      <c r="H7" s="4">
        <f t="shared" si="2"/>
        <v>3.823456942719794E-07</v>
      </c>
      <c r="I7" s="5">
        <v>4.859024298111166</v>
      </c>
      <c r="J7" s="5">
        <f t="shared" si="3"/>
        <v>1.2</v>
      </c>
      <c r="K7" s="18">
        <f>J7-($B$3-L7)/$B$5+$B$4/$B$5*LN((L7-$B$4)/($B$3-$B$4))</f>
        <v>1.6162783819662074E-07</v>
      </c>
      <c r="L7" s="5">
        <v>4.0834040409095955</v>
      </c>
      <c r="M7" s="5" t="str">
        <f t="shared" si="7"/>
        <v> </v>
      </c>
      <c r="N7" s="5" t="str">
        <f>IF((I7&gt;E7),IF(L7&lt;E7,(M7-G7)/E7," "),0)</f>
        <v> </v>
      </c>
      <c r="O7" s="5" t="str">
        <f>IF(I7&lt;E7,#REF!,IF(L7&lt;E7,N7+#REF!," "))</f>
        <v> </v>
      </c>
      <c r="P7" s="5"/>
      <c r="Q7" s="5"/>
      <c r="R7" s="5">
        <f>J7</f>
        <v>1.2</v>
      </c>
      <c r="S7" s="7">
        <f t="shared" si="4"/>
        <v>0.5</v>
      </c>
      <c r="T7" s="7">
        <f t="shared" si="8"/>
        <v>0</v>
      </c>
    </row>
    <row r="8" spans="1:20" ht="15.75">
      <c r="A8" s="1"/>
      <c r="D8" s="9">
        <f t="shared" si="5"/>
        <v>0.75</v>
      </c>
      <c r="E8" s="4">
        <v>0.6</v>
      </c>
      <c r="F8" s="4">
        <f t="shared" si="1"/>
        <v>2.4</v>
      </c>
      <c r="G8" s="5">
        <f t="shared" si="6"/>
        <v>1.2</v>
      </c>
      <c r="H8" s="18">
        <f t="shared" si="2"/>
        <v>1.6162783819662074E-07</v>
      </c>
      <c r="I8" s="5">
        <v>4.0834040409095955</v>
      </c>
      <c r="J8" s="5">
        <f t="shared" si="3"/>
        <v>1.7999999999999998</v>
      </c>
      <c r="K8" s="18">
        <f>J8-($B$3-L8)/$B$5+$B$4/$B$5*LN((L8-$B$4)/($B$3-$B$4))</f>
        <v>1.950689510477055E-07</v>
      </c>
      <c r="L8" s="5">
        <v>3.2144391407372863</v>
      </c>
      <c r="M8" s="5" t="str">
        <f t="shared" si="7"/>
        <v> </v>
      </c>
      <c r="N8" s="5" t="str">
        <f aca="true" t="shared" si="9" ref="N8:N13">IF((I8&gt;F8),IF(L8&lt;F8,(M8-G8)/F8," "),0)</f>
        <v> </v>
      </c>
      <c r="O8" s="5" t="str">
        <f aca="true" t="shared" si="10" ref="O8:O13">IF(I8&lt;F8,D8,IF(L8&lt;F8,N8+D8," "))</f>
        <v> </v>
      </c>
      <c r="P8" s="5"/>
      <c r="Q8" s="5"/>
      <c r="R8" s="5">
        <f>J8</f>
        <v>1.7999999999999998</v>
      </c>
      <c r="S8" s="7">
        <f t="shared" si="4"/>
        <v>0.5999999999999999</v>
      </c>
      <c r="T8" s="7">
        <f t="shared" si="8"/>
        <v>0</v>
      </c>
    </row>
    <row r="9" spans="1:20" ht="15.75">
      <c r="A9" s="1"/>
      <c r="C9" s="8"/>
      <c r="D9" s="9">
        <f t="shared" si="5"/>
        <v>1</v>
      </c>
      <c r="E9" s="4">
        <v>0.7</v>
      </c>
      <c r="F9" s="4">
        <f t="shared" si="1"/>
        <v>2.8</v>
      </c>
      <c r="G9" s="5">
        <f t="shared" si="6"/>
        <v>1.7999999999999998</v>
      </c>
      <c r="H9" s="18">
        <f t="shared" si="2"/>
        <v>1.950689510477055E-07</v>
      </c>
      <c r="I9" s="5">
        <v>3.2144391407372863</v>
      </c>
      <c r="J9" s="5">
        <f t="shared" si="3"/>
        <v>2.5</v>
      </c>
      <c r="K9" s="18">
        <f>J9-($B$3-L9)/$B$5+$B$4/$B$5*LN((L9-$B$4)/($B$3-$B$4))</f>
        <v>2.9848105287388904E-07</v>
      </c>
      <c r="L9" s="5">
        <v>2.3267250056367494</v>
      </c>
      <c r="M9" s="5">
        <f t="shared" si="7"/>
        <v>2.110825623765991</v>
      </c>
      <c r="N9" s="5">
        <f>IF((I9&gt;F9),IF(L9&lt;F9,(M9-G9)/F9," "),0)</f>
        <v>0.11100915134499686</v>
      </c>
      <c r="O9" s="5">
        <f t="shared" si="10"/>
        <v>1.111009151344997</v>
      </c>
      <c r="P9" s="5">
        <v>0.6001833566902373</v>
      </c>
      <c r="Q9" s="5">
        <f>M9-$B$4*(O9-P9)-($B$3-$B$4)/$B$5*(1-EXP(-$B$5*(O9-P9)))</f>
        <v>-4.784885001551942E-07</v>
      </c>
      <c r="R9" s="5">
        <f>$B$4*(D10-P9)+($B$3-$B$4)/$B$5*(1-EXP(-$B$5*(D10-P9)))</f>
        <v>2.468237262269202</v>
      </c>
      <c r="S9" s="7">
        <f>R9-G9</f>
        <v>0.6682372622692023</v>
      </c>
      <c r="T9" s="7">
        <f t="shared" si="8"/>
        <v>0.03176273773079763</v>
      </c>
    </row>
    <row r="10" spans="1:20" ht="15.75">
      <c r="A10" s="3"/>
      <c r="B10" s="8"/>
      <c r="C10" s="2"/>
      <c r="D10" s="9">
        <f t="shared" si="5"/>
        <v>1.25</v>
      </c>
      <c r="E10" s="4">
        <v>0.8</v>
      </c>
      <c r="F10" s="4">
        <f t="shared" si="1"/>
        <v>3.2</v>
      </c>
      <c r="G10" s="5">
        <f t="shared" si="6"/>
        <v>2.468237262269202</v>
      </c>
      <c r="H10" s="18">
        <f t="shared" si="2"/>
        <v>8.412191389028933E-07</v>
      </c>
      <c r="I10" s="5">
        <v>2.363159732574878</v>
      </c>
      <c r="J10" s="5" t="str">
        <f t="shared" si="3"/>
        <v> </v>
      </c>
      <c r="K10" s="5"/>
      <c r="L10" s="5" t="str">
        <f>IF(J10=" "," ",($B$11/J10+1)*$B$3)</f>
        <v> </v>
      </c>
      <c r="M10" s="5">
        <f t="shared" si="7"/>
        <v>2.468237262269202</v>
      </c>
      <c r="N10" s="5">
        <f t="shared" si="9"/>
        <v>0</v>
      </c>
      <c r="O10" s="5">
        <f t="shared" si="10"/>
        <v>1.25</v>
      </c>
      <c r="P10" s="5">
        <v>0.6001833566902373</v>
      </c>
      <c r="Q10" s="5">
        <f>M10-$B$4*(O10-P10)-($B$3-$B$4)/$B$5*(1-EXP(-$B$5*(O10-P10)))</f>
        <v>0</v>
      </c>
      <c r="R10" s="5">
        <f>$B$4*(D11-P10)+($B$3-$B$4)/$B$5*(1-EXP(-$B$5*(D11-P10)))</f>
        <v>2.9864178516807036</v>
      </c>
      <c r="S10" s="7">
        <f t="shared" si="4"/>
        <v>0.5181805894115015</v>
      </c>
      <c r="T10" s="7">
        <f t="shared" si="8"/>
        <v>0.2818194105884986</v>
      </c>
    </row>
    <row r="11" spans="1:20" ht="15.75">
      <c r="A11" s="1"/>
      <c r="B11" s="2"/>
      <c r="C11" s="8"/>
      <c r="D11" s="9">
        <f t="shared" si="5"/>
        <v>1.5</v>
      </c>
      <c r="E11" s="4">
        <v>0.4</v>
      </c>
      <c r="F11" s="4">
        <f t="shared" si="1"/>
        <v>1.6</v>
      </c>
      <c r="G11" s="5">
        <f t="shared" si="6"/>
        <v>2.9864178516807036</v>
      </c>
      <c r="H11" s="18">
        <f t="shared" si="2"/>
        <v>3.252357635430414E-07</v>
      </c>
      <c r="I11" s="5">
        <v>1.8267978776576426</v>
      </c>
      <c r="J11" s="5">
        <f t="shared" si="3"/>
        <v>3.3864178516807035</v>
      </c>
      <c r="K11" s="18">
        <f>J11-($B$3-L11)/$B$5+$B$4/$B$5*LN((L11-$B$4)/($B$3-$B$4))</f>
        <v>7.523626941452477E-07</v>
      </c>
      <c r="L11" s="5">
        <v>1.509982527484008</v>
      </c>
      <c r="M11" s="5">
        <f t="shared" si="7"/>
        <v>3.2601317681000457</v>
      </c>
      <c r="N11" s="5">
        <f t="shared" si="9"/>
        <v>0.1710711977620888</v>
      </c>
      <c r="O11" s="5">
        <f t="shared" si="10"/>
        <v>1.671071197762089</v>
      </c>
      <c r="P11" s="5">
        <v>0.6109397536592331</v>
      </c>
      <c r="Q11" s="5">
        <f>M11-$B$4*(O11-P11)-($B$3-$B$4)/$B$5*(1-EXP(-$B$5*(O11-P11)))</f>
        <v>5.183955669174622E-07</v>
      </c>
      <c r="R11" s="5">
        <f>$B$4*(D12-P11)+($B$3-$B$4)/$B$5*(1-EXP(-$B$5*(D12-P11)))</f>
        <v>3.3828686678263074</v>
      </c>
      <c r="S11" s="7">
        <f t="shared" si="4"/>
        <v>0.39645081614560373</v>
      </c>
      <c r="T11" s="7">
        <f t="shared" si="8"/>
        <v>0.0035491838543962873</v>
      </c>
    </row>
    <row r="12" spans="4:20" ht="12.75">
      <c r="D12" s="9">
        <f t="shared" si="5"/>
        <v>1.75</v>
      </c>
      <c r="E12" s="4">
        <v>0.6</v>
      </c>
      <c r="F12" s="4">
        <f t="shared" si="1"/>
        <v>2.4</v>
      </c>
      <c r="G12" s="5">
        <f t="shared" si="6"/>
        <v>3.3828686678263074</v>
      </c>
      <c r="H12" s="18">
        <f t="shared" si="2"/>
        <v>5.706870909172324E-07</v>
      </c>
      <c r="I12" s="5">
        <v>1.5123835437173385</v>
      </c>
      <c r="J12" s="5" t="str">
        <f t="shared" si="3"/>
        <v> </v>
      </c>
      <c r="K12" s="5"/>
      <c r="L12" s="5" t="str">
        <f>IF(J12=" "," ",($B$11/J12+1)*$B$3)</f>
        <v> </v>
      </c>
      <c r="M12" s="5">
        <f t="shared" si="7"/>
        <v>3.3828686678263074</v>
      </c>
      <c r="N12" s="5">
        <f t="shared" si="9"/>
        <v>0</v>
      </c>
      <c r="O12" s="5">
        <f t="shared" si="10"/>
        <v>1.75</v>
      </c>
      <c r="P12" s="5">
        <v>0.6109397536592331</v>
      </c>
      <c r="Q12" s="5">
        <f>M12-$B$4*(O12-P12)-($B$3-$B$4)/$B$5*(1-EXP(-$B$5*(O12-P12)))</f>
        <v>0</v>
      </c>
      <c r="R12" s="5">
        <f>$B$4*(D13-P12)+($B$3-$B$4)/$B$5*(1-EXP(-$B$5*(D13-P12)))</f>
        <v>3.733672199211571</v>
      </c>
      <c r="S12" s="7">
        <f t="shared" si="4"/>
        <v>0.35080353138526377</v>
      </c>
      <c r="T12" s="7">
        <f t="shared" si="8"/>
        <v>0.2491964686147362</v>
      </c>
    </row>
    <row r="13" spans="3:20" ht="12.75">
      <c r="C13" s="20"/>
      <c r="D13" s="21">
        <f t="shared" si="5"/>
        <v>2</v>
      </c>
      <c r="E13" s="10">
        <v>0.6</v>
      </c>
      <c r="F13" s="10">
        <f t="shared" si="1"/>
        <v>2.4</v>
      </c>
      <c r="G13" s="22">
        <f t="shared" si="6"/>
        <v>3.733672199211571</v>
      </c>
      <c r="H13" s="23">
        <f t="shared" si="2"/>
        <v>2.8235079518879047E-07</v>
      </c>
      <c r="I13" s="22">
        <v>1.3107762281453192</v>
      </c>
      <c r="J13" s="22" t="str">
        <f t="shared" si="3"/>
        <v> </v>
      </c>
      <c r="K13" s="22"/>
      <c r="L13" s="22" t="str">
        <f>IF(J13=" "," ",($B$11/J13+1)*$B$3)</f>
        <v> </v>
      </c>
      <c r="M13" s="22">
        <f t="shared" si="7"/>
        <v>3.733672199211571</v>
      </c>
      <c r="N13" s="22">
        <f t="shared" si="9"/>
        <v>0</v>
      </c>
      <c r="O13" s="22">
        <f t="shared" si="10"/>
        <v>2</v>
      </c>
      <c r="P13" s="22">
        <v>0.6109397536592331</v>
      </c>
      <c r="Q13" s="22">
        <f>M13-$B$4*(O13-P13)-($B$3-$B$4)/$B$5*(1-EXP(-$B$5*(O13-P13)))</f>
        <v>0</v>
      </c>
      <c r="R13" s="22">
        <f>$B$4*(D14-P13)+($B$3-$B$4)/$B$5*(1-EXP(-$B$5*(D14-P13)))</f>
        <v>4.044812631604038</v>
      </c>
      <c r="S13" s="24">
        <f t="shared" si="4"/>
        <v>0.3111404323924667</v>
      </c>
      <c r="T13" s="24">
        <f t="shared" si="8"/>
        <v>0.2888595676075333</v>
      </c>
    </row>
    <row r="14" spans="4:9" ht="12.75">
      <c r="D14" s="9">
        <f t="shared" si="5"/>
        <v>2.25</v>
      </c>
      <c r="G14" s="5">
        <f t="shared" si="6"/>
        <v>4.044812631604038</v>
      </c>
      <c r="H14" s="29">
        <f t="shared" si="2"/>
        <v>1.8819163094541125E-07</v>
      </c>
      <c r="I14" s="26">
        <v>1.1884952891678153</v>
      </c>
    </row>
    <row r="18" spans="8:10" ht="12.75">
      <c r="H18" s="16"/>
      <c r="I18" s="7"/>
      <c r="J18" s="7"/>
    </row>
    <row r="19" spans="8:10" ht="12.75">
      <c r="H19" s="5"/>
      <c r="I19" s="7"/>
      <c r="J19" s="7"/>
    </row>
    <row r="20" spans="8:10" ht="12.75">
      <c r="H20" s="5"/>
      <c r="I20" s="7"/>
      <c r="J20" s="7"/>
    </row>
    <row r="21" spans="6:10" ht="12.75">
      <c r="F21" t="s">
        <v>27</v>
      </c>
      <c r="H21" s="5"/>
      <c r="I21" s="7"/>
      <c r="J21" s="7"/>
    </row>
    <row r="22" spans="6:10" ht="12.75">
      <c r="F22" t="s">
        <v>28</v>
      </c>
      <c r="G22" t="s">
        <v>29</v>
      </c>
      <c r="H22" s="5" t="s">
        <v>30</v>
      </c>
      <c r="I22" s="7" t="s">
        <v>31</v>
      </c>
      <c r="J22" s="7" t="s">
        <v>32</v>
      </c>
    </row>
    <row r="23" spans="6:10" ht="12.75">
      <c r="F23">
        <v>0</v>
      </c>
      <c r="G23" s="30">
        <v>1.2</v>
      </c>
      <c r="H23" s="5">
        <v>6</v>
      </c>
      <c r="I23" s="7">
        <v>0.3</v>
      </c>
      <c r="J23" s="7">
        <v>0</v>
      </c>
    </row>
    <row r="24" spans="6:10" ht="12.75">
      <c r="F24">
        <v>0.25</v>
      </c>
      <c r="G24" s="30">
        <v>1.6</v>
      </c>
      <c r="H24" s="5">
        <v>5.504386388903762</v>
      </c>
      <c r="I24" s="7">
        <v>0.4</v>
      </c>
      <c r="J24" s="7">
        <v>0</v>
      </c>
    </row>
    <row r="25" spans="6:10" ht="12.75">
      <c r="F25">
        <v>0.5</v>
      </c>
      <c r="G25" s="30">
        <v>2</v>
      </c>
      <c r="H25" s="5">
        <v>4.859024298111166</v>
      </c>
      <c r="I25" s="7">
        <v>0.5</v>
      </c>
      <c r="J25" s="7">
        <v>0</v>
      </c>
    </row>
    <row r="26" spans="6:11" ht="12.75">
      <c r="F26">
        <v>0.75</v>
      </c>
      <c r="G26" s="30">
        <v>2.4</v>
      </c>
      <c r="H26" s="26">
        <v>4.0834040409095955</v>
      </c>
      <c r="I26" s="27">
        <v>0.6</v>
      </c>
      <c r="J26" s="27">
        <v>0</v>
      </c>
      <c r="K26" s="28"/>
    </row>
    <row r="27" spans="6:11" ht="12.75">
      <c r="F27">
        <v>1</v>
      </c>
      <c r="G27" s="30">
        <v>2.8</v>
      </c>
      <c r="H27" s="28">
        <v>3.2144391407372863</v>
      </c>
      <c r="I27" s="28">
        <v>0.6682372622692023</v>
      </c>
      <c r="J27" s="28">
        <v>0.03176273773079763</v>
      </c>
      <c r="K27" s="28"/>
    </row>
    <row r="28" spans="6:10" ht="12.75">
      <c r="F28">
        <v>1.25</v>
      </c>
      <c r="G28" s="30">
        <v>3.2</v>
      </c>
      <c r="H28">
        <v>2.363159732574878</v>
      </c>
      <c r="I28">
        <v>0.5181805894115015</v>
      </c>
      <c r="J28">
        <v>0.2818194105884986</v>
      </c>
    </row>
    <row r="29" spans="6:10" ht="12.75">
      <c r="F29">
        <v>1.5</v>
      </c>
      <c r="G29" s="30">
        <v>1.6</v>
      </c>
      <c r="H29">
        <v>1.8267978776576426</v>
      </c>
      <c r="I29">
        <v>0.39645081614560373</v>
      </c>
      <c r="J29">
        <v>0.0035491838543962873</v>
      </c>
    </row>
    <row r="30" spans="6:10" ht="12.75">
      <c r="F30">
        <v>1.75</v>
      </c>
      <c r="G30" s="30">
        <v>2.4</v>
      </c>
      <c r="H30">
        <v>1.5123835437173385</v>
      </c>
      <c r="I30">
        <v>0.35080353138526377</v>
      </c>
      <c r="J30">
        <v>0.2491964686147362</v>
      </c>
    </row>
    <row r="31" spans="6:10" ht="12.75">
      <c r="F31">
        <v>2</v>
      </c>
      <c r="G31" s="31">
        <v>2.4</v>
      </c>
      <c r="H31">
        <v>1.3107762281453192</v>
      </c>
      <c r="I31">
        <v>0.3111404323924667</v>
      </c>
      <c r="J31">
        <v>0.2888595676075333</v>
      </c>
    </row>
    <row r="32" ht="12.75">
      <c r="H32">
        <v>1.1884952891678153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Tarboton</dc:creator>
  <cp:keywords/>
  <dc:description/>
  <cp:lastModifiedBy>David Tarboton</cp:lastModifiedBy>
  <dcterms:created xsi:type="dcterms:W3CDTF">2002-12-01T06:51:49Z</dcterms:created>
  <dcterms:modified xsi:type="dcterms:W3CDTF">2003-02-14T23:25:12Z</dcterms:modified>
  <cp:category/>
  <cp:version/>
  <cp:contentType/>
  <cp:contentStatus/>
</cp:coreProperties>
</file>