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030" yWindow="435" windowWidth="19440" windowHeight="12240"/>
  </bookViews>
  <sheets>
    <sheet name="BlacksmithFork" sheetId="1" r:id="rId1"/>
    <sheet name="Lognormal" sheetId="3" r:id="rId2"/>
    <sheet name="Pearson Type 3" sheetId="4" r:id="rId3"/>
    <sheet name="Probability Plotting" sheetId="6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H10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9" i="3"/>
  <c r="C5" i="3"/>
  <c r="B1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Z43" i="6"/>
  <c r="AA43" i="6" s="1"/>
  <c r="I40" i="6"/>
  <c r="Z42" i="6"/>
  <c r="AA42" i="6" s="1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1" i="6" s="1"/>
  <c r="I7" i="6"/>
  <c r="B4" i="6"/>
  <c r="B3" i="6"/>
  <c r="B2" i="6"/>
  <c r="I155" i="1"/>
  <c r="J155" i="1"/>
  <c r="I156" i="1"/>
  <c r="J156" i="1" s="1"/>
  <c r="I157" i="1"/>
  <c r="J157" i="1"/>
  <c r="I158" i="1"/>
  <c r="J158" i="1" s="1"/>
  <c r="I4" i="6" l="1"/>
  <c r="Q1" i="6" s="1"/>
  <c r="I2" i="6"/>
  <c r="I3" i="6"/>
  <c r="Q2" i="6" s="1"/>
  <c r="R2" i="6" s="1"/>
  <c r="F98" i="6"/>
  <c r="G98" i="6" s="1"/>
  <c r="F97" i="6"/>
  <c r="G97" i="6" s="1"/>
  <c r="F96" i="6"/>
  <c r="G96" i="6" s="1"/>
  <c r="F95" i="6"/>
  <c r="G95" i="6" s="1"/>
  <c r="F94" i="6"/>
  <c r="G94" i="6" s="1"/>
  <c r="F93" i="6"/>
  <c r="G93" i="6" s="1"/>
  <c r="F92" i="6"/>
  <c r="G92" i="6" s="1"/>
  <c r="F91" i="6"/>
  <c r="G91" i="6" s="1"/>
  <c r="F90" i="6"/>
  <c r="G90" i="6" s="1"/>
  <c r="F89" i="6"/>
  <c r="G89" i="6" s="1"/>
  <c r="F88" i="6"/>
  <c r="G88" i="6" s="1"/>
  <c r="F87" i="6"/>
  <c r="G87" i="6" s="1"/>
  <c r="F86" i="6"/>
  <c r="G86" i="6" s="1"/>
  <c r="F85" i="6"/>
  <c r="G85" i="6" s="1"/>
  <c r="F84" i="6"/>
  <c r="G84" i="6" s="1"/>
  <c r="F83" i="6"/>
  <c r="G83" i="6" s="1"/>
  <c r="F82" i="6"/>
  <c r="G82" i="6" s="1"/>
  <c r="F81" i="6"/>
  <c r="G81" i="6" s="1"/>
  <c r="F80" i="6"/>
  <c r="G80" i="6" s="1"/>
  <c r="F79" i="6"/>
  <c r="G79" i="6" s="1"/>
  <c r="F78" i="6"/>
  <c r="G78" i="6" s="1"/>
  <c r="F77" i="6"/>
  <c r="G77" i="6" s="1"/>
  <c r="F76" i="6"/>
  <c r="G76" i="6" s="1"/>
  <c r="F75" i="6"/>
  <c r="G75" i="6" s="1"/>
  <c r="F74" i="6"/>
  <c r="G74" i="6" s="1"/>
  <c r="F73" i="6"/>
  <c r="G73" i="6" s="1"/>
  <c r="F72" i="6"/>
  <c r="G72" i="6" s="1"/>
  <c r="F71" i="6"/>
  <c r="G71" i="6" s="1"/>
  <c r="F70" i="6"/>
  <c r="G70" i="6" s="1"/>
  <c r="F69" i="6"/>
  <c r="G69" i="6" s="1"/>
  <c r="F68" i="6"/>
  <c r="G68" i="6" s="1"/>
  <c r="F67" i="6"/>
  <c r="G67" i="6" s="1"/>
  <c r="F66" i="6"/>
  <c r="G66" i="6" s="1"/>
  <c r="F65" i="6"/>
  <c r="G65" i="6" s="1"/>
  <c r="F64" i="6"/>
  <c r="G64" i="6" s="1"/>
  <c r="F63" i="6"/>
  <c r="G63" i="6" s="1"/>
  <c r="F62" i="6"/>
  <c r="G62" i="6" s="1"/>
  <c r="F61" i="6"/>
  <c r="G61" i="6" s="1"/>
  <c r="F60" i="6"/>
  <c r="G60" i="6" s="1"/>
  <c r="F59" i="6"/>
  <c r="G59" i="6" s="1"/>
  <c r="F58" i="6"/>
  <c r="G58" i="6" s="1"/>
  <c r="F57" i="6"/>
  <c r="G57" i="6" s="1"/>
  <c r="F56" i="6"/>
  <c r="G56" i="6" s="1"/>
  <c r="F55" i="6"/>
  <c r="G55" i="6" s="1"/>
  <c r="F54" i="6"/>
  <c r="G54" i="6" s="1"/>
  <c r="F53" i="6"/>
  <c r="G53" i="6" s="1"/>
  <c r="F52" i="6"/>
  <c r="G52" i="6" s="1"/>
  <c r="F51" i="6"/>
  <c r="G51" i="6" s="1"/>
  <c r="F50" i="6"/>
  <c r="G50" i="6" s="1"/>
  <c r="F49" i="6"/>
  <c r="G49" i="6" s="1"/>
  <c r="F48" i="6"/>
  <c r="G48" i="6" s="1"/>
  <c r="F47" i="6"/>
  <c r="G47" i="6" s="1"/>
  <c r="F46" i="6"/>
  <c r="G46" i="6" s="1"/>
  <c r="F45" i="6"/>
  <c r="G45" i="6" s="1"/>
  <c r="F44" i="6"/>
  <c r="G44" i="6" s="1"/>
  <c r="F43" i="6"/>
  <c r="G43" i="6" s="1"/>
  <c r="F42" i="6"/>
  <c r="G42" i="6" s="1"/>
  <c r="F41" i="6"/>
  <c r="G41" i="6" s="1"/>
  <c r="F40" i="6"/>
  <c r="G40" i="6" s="1"/>
  <c r="F39" i="6"/>
  <c r="G39" i="6" s="1"/>
  <c r="F38" i="6"/>
  <c r="G38" i="6" s="1"/>
  <c r="F37" i="6"/>
  <c r="G37" i="6" s="1"/>
  <c r="F36" i="6"/>
  <c r="G36" i="6" s="1"/>
  <c r="F35" i="6"/>
  <c r="G35" i="6" s="1"/>
  <c r="F34" i="6"/>
  <c r="G34" i="6" s="1"/>
  <c r="F33" i="6"/>
  <c r="G33" i="6" s="1"/>
  <c r="F32" i="6"/>
  <c r="G32" i="6" s="1"/>
  <c r="F31" i="6"/>
  <c r="G31" i="6" s="1"/>
  <c r="F30" i="6"/>
  <c r="G30" i="6" s="1"/>
  <c r="F29" i="6"/>
  <c r="G29" i="6" s="1"/>
  <c r="F28" i="6"/>
  <c r="G28" i="6" s="1"/>
  <c r="F27" i="6"/>
  <c r="G27" i="6" s="1"/>
  <c r="F26" i="6"/>
  <c r="G26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8" i="6"/>
  <c r="G18" i="6" s="1"/>
  <c r="F17" i="6"/>
  <c r="G17" i="6" s="1"/>
  <c r="F16" i="6"/>
  <c r="G16" i="6" s="1"/>
  <c r="F15" i="6"/>
  <c r="G15" i="6" s="1"/>
  <c r="F14" i="6"/>
  <c r="G14" i="6" s="1"/>
  <c r="F13" i="6"/>
  <c r="G13" i="6" s="1"/>
  <c r="F12" i="6"/>
  <c r="G12" i="6" s="1"/>
  <c r="F11" i="6"/>
  <c r="G11" i="6" s="1"/>
  <c r="Q3" i="6"/>
  <c r="F7" i="6"/>
  <c r="G7" i="6" s="1"/>
  <c r="F8" i="6"/>
  <c r="G8" i="6" s="1"/>
  <c r="F9" i="6"/>
  <c r="G9" i="6" s="1"/>
  <c r="F10" i="6"/>
  <c r="G10" i="6" s="1"/>
  <c r="Q10" i="6"/>
  <c r="R10" i="6" s="1"/>
  <c r="Q11" i="6"/>
  <c r="R11" i="6" s="1"/>
  <c r="Q12" i="6"/>
  <c r="R12" i="6" s="1"/>
  <c r="Q13" i="6"/>
  <c r="R13" i="6" s="1"/>
  <c r="J98" i="6"/>
  <c r="Q97" i="6"/>
  <c r="R97" i="6" s="1"/>
  <c r="J96" i="6"/>
  <c r="Q95" i="6"/>
  <c r="R95" i="6" s="1"/>
  <c r="Q98" i="6"/>
  <c r="R98" i="6" s="1"/>
  <c r="J97" i="6"/>
  <c r="Q96" i="6"/>
  <c r="R96" i="6" s="1"/>
  <c r="J95" i="6"/>
  <c r="Q76" i="6"/>
  <c r="R76" i="6" s="1"/>
  <c r="J76" i="6"/>
  <c r="Q75" i="6"/>
  <c r="R75" i="6" s="1"/>
  <c r="J75" i="6"/>
  <c r="Q74" i="6"/>
  <c r="R74" i="6" s="1"/>
  <c r="J74" i="6"/>
  <c r="Q73" i="6"/>
  <c r="R73" i="6" s="1"/>
  <c r="J73" i="6"/>
  <c r="Q72" i="6"/>
  <c r="R72" i="6" s="1"/>
  <c r="J72" i="6"/>
  <c r="Q71" i="6"/>
  <c r="R71" i="6" s="1"/>
  <c r="J71" i="6"/>
  <c r="Q70" i="6"/>
  <c r="R70" i="6" s="1"/>
  <c r="J70" i="6"/>
  <c r="Q69" i="6"/>
  <c r="R69" i="6" s="1"/>
  <c r="J69" i="6"/>
  <c r="Q68" i="6"/>
  <c r="R68" i="6" s="1"/>
  <c r="J68" i="6"/>
  <c r="Q67" i="6"/>
  <c r="R67" i="6" s="1"/>
  <c r="J67" i="6"/>
  <c r="Q66" i="6"/>
  <c r="R66" i="6" s="1"/>
  <c r="J66" i="6"/>
  <c r="Q65" i="6"/>
  <c r="R65" i="6" s="1"/>
  <c r="J65" i="6"/>
  <c r="Q64" i="6"/>
  <c r="R64" i="6" s="1"/>
  <c r="J64" i="6"/>
  <c r="Q63" i="6"/>
  <c r="R63" i="6" s="1"/>
  <c r="J63" i="6"/>
  <c r="Q62" i="6"/>
  <c r="R62" i="6" s="1"/>
  <c r="J62" i="6"/>
  <c r="Q61" i="6"/>
  <c r="R61" i="6" s="1"/>
  <c r="J61" i="6"/>
  <c r="Q60" i="6"/>
  <c r="R60" i="6" s="1"/>
  <c r="J60" i="6"/>
  <c r="Q59" i="6"/>
  <c r="R59" i="6" s="1"/>
  <c r="J58" i="6"/>
  <c r="Q57" i="6"/>
  <c r="R57" i="6" s="1"/>
  <c r="Q56" i="6"/>
  <c r="R56" i="6" s="1"/>
  <c r="J56" i="6"/>
  <c r="Q55" i="6"/>
  <c r="R55" i="6" s="1"/>
  <c r="J55" i="6"/>
  <c r="Q54" i="6"/>
  <c r="R54" i="6" s="1"/>
  <c r="J54" i="6"/>
  <c r="Q53" i="6"/>
  <c r="R53" i="6" s="1"/>
  <c r="J53" i="6"/>
  <c r="Q52" i="6"/>
  <c r="R52" i="6" s="1"/>
  <c r="J52" i="6"/>
  <c r="Q51" i="6"/>
  <c r="R51" i="6" s="1"/>
  <c r="J51" i="6"/>
  <c r="Q50" i="6"/>
  <c r="R50" i="6" s="1"/>
  <c r="J50" i="6"/>
  <c r="Q49" i="6"/>
  <c r="R49" i="6" s="1"/>
  <c r="J49" i="6"/>
  <c r="Q48" i="6"/>
  <c r="R48" i="6" s="1"/>
  <c r="J48" i="6"/>
  <c r="Q47" i="6"/>
  <c r="R47" i="6" s="1"/>
  <c r="J47" i="6"/>
  <c r="Q46" i="6"/>
  <c r="R46" i="6" s="1"/>
  <c r="J46" i="6"/>
  <c r="Q45" i="6"/>
  <c r="R45" i="6" s="1"/>
  <c r="J45" i="6"/>
  <c r="Q44" i="6"/>
  <c r="R44" i="6" s="1"/>
  <c r="J44" i="6"/>
  <c r="Q43" i="6"/>
  <c r="R43" i="6" s="1"/>
  <c r="J43" i="6"/>
  <c r="Q42" i="6"/>
  <c r="R42" i="6" s="1"/>
  <c r="J42" i="6"/>
  <c r="Q41" i="6"/>
  <c r="R41" i="6" s="1"/>
  <c r="J41" i="6"/>
  <c r="Q40" i="6"/>
  <c r="R40" i="6" s="1"/>
  <c r="J40" i="6"/>
  <c r="Q39" i="6"/>
  <c r="R39" i="6" s="1"/>
  <c r="J39" i="6"/>
  <c r="Q38" i="6"/>
  <c r="R38" i="6" s="1"/>
  <c r="J38" i="6"/>
  <c r="Q37" i="6"/>
  <c r="R37" i="6" s="1"/>
  <c r="J37" i="6"/>
  <c r="Q36" i="6"/>
  <c r="R36" i="6" s="1"/>
  <c r="J36" i="6"/>
  <c r="Q35" i="6"/>
  <c r="R35" i="6" s="1"/>
  <c r="J35" i="6"/>
  <c r="Q34" i="6"/>
  <c r="R34" i="6" s="1"/>
  <c r="J34" i="6"/>
  <c r="Q33" i="6"/>
  <c r="R33" i="6" s="1"/>
  <c r="J33" i="6"/>
  <c r="Q32" i="6"/>
  <c r="R32" i="6" s="1"/>
  <c r="J32" i="6"/>
  <c r="Q31" i="6"/>
  <c r="R31" i="6" s="1"/>
  <c r="J31" i="6"/>
  <c r="Q30" i="6"/>
  <c r="R30" i="6" s="1"/>
  <c r="J30" i="6"/>
  <c r="Q29" i="6"/>
  <c r="R29" i="6" s="1"/>
  <c r="J29" i="6"/>
  <c r="Q28" i="6"/>
  <c r="R28" i="6" s="1"/>
  <c r="J28" i="6"/>
  <c r="Q27" i="6"/>
  <c r="R27" i="6" s="1"/>
  <c r="J27" i="6"/>
  <c r="Q26" i="6"/>
  <c r="R26" i="6" s="1"/>
  <c r="J26" i="6"/>
  <c r="Q25" i="6"/>
  <c r="R25" i="6" s="1"/>
  <c r="J25" i="6"/>
  <c r="Q24" i="6"/>
  <c r="R24" i="6" s="1"/>
  <c r="J24" i="6"/>
  <c r="Q23" i="6"/>
  <c r="R23" i="6" s="1"/>
  <c r="J23" i="6"/>
  <c r="Q22" i="6"/>
  <c r="R22" i="6" s="1"/>
  <c r="J22" i="6"/>
  <c r="Q21" i="6"/>
  <c r="R21" i="6" s="1"/>
  <c r="J21" i="6"/>
  <c r="Q20" i="6"/>
  <c r="R20" i="6" s="1"/>
  <c r="J20" i="6"/>
  <c r="Q19" i="6"/>
  <c r="R19" i="6" s="1"/>
  <c r="J19" i="6"/>
  <c r="Q18" i="6"/>
  <c r="R18" i="6" s="1"/>
  <c r="J18" i="6"/>
  <c r="Q17" i="6"/>
  <c r="R17" i="6" s="1"/>
  <c r="J17" i="6"/>
  <c r="Q16" i="6"/>
  <c r="R16" i="6" s="1"/>
  <c r="J16" i="6"/>
  <c r="Q15" i="6"/>
  <c r="R15" i="6" s="1"/>
  <c r="J59" i="6"/>
  <c r="Q58" i="6"/>
  <c r="R58" i="6" s="1"/>
  <c r="J57" i="6"/>
  <c r="J7" i="6"/>
  <c r="Q7" i="6"/>
  <c r="R7" i="6" s="1"/>
  <c r="J8" i="6"/>
  <c r="Q8" i="6"/>
  <c r="R8" i="6" s="1"/>
  <c r="J9" i="6"/>
  <c r="Q9" i="6"/>
  <c r="R9" i="6" s="1"/>
  <c r="J10" i="6"/>
  <c r="J11" i="6"/>
  <c r="J12" i="6"/>
  <c r="J13" i="6"/>
  <c r="J14" i="6"/>
  <c r="J15" i="6"/>
  <c r="Q77" i="6"/>
  <c r="R77" i="6" s="1"/>
  <c r="J77" i="6"/>
  <c r="Q78" i="6"/>
  <c r="R78" i="6" s="1"/>
  <c r="J78" i="6"/>
  <c r="Q79" i="6"/>
  <c r="R79" i="6" s="1"/>
  <c r="J79" i="6"/>
  <c r="Q80" i="6"/>
  <c r="R80" i="6" s="1"/>
  <c r="J80" i="6"/>
  <c r="Q81" i="6"/>
  <c r="R81" i="6" s="1"/>
  <c r="J81" i="6"/>
  <c r="Q82" i="6"/>
  <c r="R82" i="6" s="1"/>
  <c r="J82" i="6"/>
  <c r="Q83" i="6"/>
  <c r="R83" i="6" s="1"/>
  <c r="J83" i="6"/>
  <c r="Q84" i="6"/>
  <c r="R84" i="6" s="1"/>
  <c r="Q86" i="6"/>
  <c r="R86" i="6" s="1"/>
  <c r="Q88" i="6"/>
  <c r="R88" i="6" s="1"/>
  <c r="Q90" i="6"/>
  <c r="R90" i="6" s="1"/>
  <c r="Q92" i="6"/>
  <c r="R92" i="6" s="1"/>
  <c r="Q94" i="6"/>
  <c r="R94" i="6" s="1"/>
  <c r="Q85" i="6"/>
  <c r="R85" i="6" s="1"/>
  <c r="Q87" i="6"/>
  <c r="R87" i="6" s="1"/>
  <c r="Q89" i="6"/>
  <c r="R89" i="6" s="1"/>
  <c r="Q91" i="6"/>
  <c r="R91" i="6" s="1"/>
  <c r="Q93" i="6"/>
  <c r="R93" i="6" s="1"/>
  <c r="J84" i="6"/>
  <c r="J85" i="6"/>
  <c r="J86" i="6"/>
  <c r="J87" i="6"/>
  <c r="J88" i="6"/>
  <c r="J89" i="6"/>
  <c r="J90" i="6"/>
  <c r="J91" i="6"/>
  <c r="J92" i="6"/>
  <c r="J93" i="6"/>
  <c r="J94" i="6"/>
  <c r="I159" i="1"/>
  <c r="Q14" i="6" l="1"/>
  <c r="R14" i="6" s="1"/>
  <c r="K94" i="6"/>
  <c r="K92" i="6"/>
  <c r="K90" i="6"/>
  <c r="K88" i="6"/>
  <c r="K86" i="6"/>
  <c r="K84" i="6"/>
  <c r="K83" i="6"/>
  <c r="K82" i="6"/>
  <c r="K81" i="6"/>
  <c r="K80" i="6"/>
  <c r="K79" i="6"/>
  <c r="K78" i="6"/>
  <c r="K77" i="6"/>
  <c r="K15" i="6"/>
  <c r="K13" i="6"/>
  <c r="K11" i="6"/>
  <c r="K58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95" i="6"/>
  <c r="K97" i="6"/>
  <c r="K93" i="6"/>
  <c r="K91" i="6"/>
  <c r="K89" i="6"/>
  <c r="K87" i="6"/>
  <c r="K85" i="6"/>
  <c r="K14" i="6"/>
  <c r="K12" i="6"/>
  <c r="K10" i="6"/>
  <c r="K9" i="6"/>
  <c r="K8" i="6"/>
  <c r="K7" i="6"/>
  <c r="K57" i="6"/>
  <c r="K59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96" i="6"/>
  <c r="K98" i="6"/>
  <c r="J159" i="1"/>
  <c r="I160" i="1"/>
  <c r="J160" i="1" l="1"/>
  <c r="I161" i="1"/>
  <c r="J161" i="1" l="1"/>
  <c r="I162" i="1"/>
  <c r="J162" i="1" l="1"/>
  <c r="I163" i="1"/>
  <c r="J163" i="1" l="1"/>
  <c r="I164" i="1"/>
  <c r="J164" i="1" l="1"/>
  <c r="J13" i="1" l="1"/>
  <c r="J14" i="1"/>
  <c r="J15" i="1"/>
  <c r="J16" i="1"/>
  <c r="J17" i="1"/>
  <c r="J18" i="1"/>
  <c r="J19" i="1"/>
  <c r="J20" i="1"/>
  <c r="J12" i="1"/>
  <c r="B11" i="4" l="1"/>
  <c r="B12" i="4" s="1"/>
  <c r="B5" i="4"/>
  <c r="B6" i="4" s="1"/>
  <c r="C10" i="3" l="1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9" i="3"/>
  <c r="L14" i="3"/>
  <c r="X14" i="1"/>
  <c r="Y14" i="1" s="1"/>
  <c r="I60" i="1"/>
  <c r="I61" i="1" s="1"/>
  <c r="G12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G100" i="1"/>
  <c r="F12" i="1"/>
  <c r="F16" i="1"/>
  <c r="F20" i="1"/>
  <c r="F22" i="1"/>
  <c r="F25" i="1"/>
  <c r="F28" i="1"/>
  <c r="F30" i="1"/>
  <c r="F33" i="1"/>
  <c r="F36" i="1"/>
  <c r="F38" i="1"/>
  <c r="F41" i="1"/>
  <c r="F44" i="1"/>
  <c r="F46" i="1"/>
  <c r="F49" i="1"/>
  <c r="F52" i="1"/>
  <c r="F54" i="1"/>
  <c r="F57" i="1"/>
  <c r="F60" i="1"/>
  <c r="F62" i="1"/>
  <c r="F65" i="1"/>
  <c r="F68" i="1"/>
  <c r="F70" i="1"/>
  <c r="F73" i="1"/>
  <c r="F76" i="1"/>
  <c r="F78" i="1"/>
  <c r="F81" i="1"/>
  <c r="F84" i="1"/>
  <c r="F86" i="1"/>
  <c r="F89" i="1"/>
  <c r="F92" i="1"/>
  <c r="F94" i="1"/>
  <c r="F97" i="1"/>
  <c r="F100" i="1"/>
  <c r="B1" i="1"/>
  <c r="K22" i="1"/>
  <c r="L13" i="1" s="1"/>
  <c r="K44" i="1" s="1"/>
  <c r="B4" i="1"/>
  <c r="B3" i="1"/>
  <c r="L44" i="1" s="1"/>
  <c r="B2" i="1"/>
  <c r="C4" i="3" l="1"/>
  <c r="J60" i="1"/>
  <c r="J61" i="1"/>
  <c r="I62" i="1"/>
  <c r="F98" i="1"/>
  <c r="F93" i="1"/>
  <c r="F88" i="1"/>
  <c r="F82" i="1"/>
  <c r="F77" i="1"/>
  <c r="F72" i="1"/>
  <c r="F66" i="1"/>
  <c r="F61" i="1"/>
  <c r="F56" i="1"/>
  <c r="F50" i="1"/>
  <c r="F45" i="1"/>
  <c r="F40" i="1"/>
  <c r="F34" i="1"/>
  <c r="F29" i="1"/>
  <c r="F24" i="1"/>
  <c r="F17" i="1"/>
  <c r="G9" i="1"/>
  <c r="G93" i="1"/>
  <c r="G85" i="1"/>
  <c r="G77" i="1"/>
  <c r="G69" i="1"/>
  <c r="G61" i="1"/>
  <c r="G53" i="1"/>
  <c r="G45" i="1"/>
  <c r="G37" i="1"/>
  <c r="G29" i="1"/>
  <c r="G21" i="1"/>
  <c r="G13" i="1"/>
  <c r="F9" i="1"/>
  <c r="F96" i="1"/>
  <c r="F90" i="1"/>
  <c r="F85" i="1"/>
  <c r="F80" i="1"/>
  <c r="F74" i="1"/>
  <c r="F69" i="1"/>
  <c r="F64" i="1"/>
  <c r="F58" i="1"/>
  <c r="F53" i="1"/>
  <c r="F48" i="1"/>
  <c r="F42" i="1"/>
  <c r="F37" i="1"/>
  <c r="F32" i="1"/>
  <c r="F26" i="1"/>
  <c r="F21" i="1"/>
  <c r="F13" i="1"/>
  <c r="G97" i="1"/>
  <c r="G89" i="1"/>
  <c r="G81" i="1"/>
  <c r="G73" i="1"/>
  <c r="G65" i="1"/>
  <c r="G57" i="1"/>
  <c r="G49" i="1"/>
  <c r="G41" i="1"/>
  <c r="G33" i="1"/>
  <c r="G25" i="1"/>
  <c r="G17" i="1"/>
  <c r="J48" i="1"/>
  <c r="L48" i="1"/>
  <c r="X11" i="1"/>
  <c r="Y11" i="1" s="1"/>
  <c r="Z11" i="1" s="1"/>
  <c r="J47" i="1"/>
  <c r="L51" i="1"/>
  <c r="L43" i="1"/>
  <c r="C1" i="3"/>
  <c r="J43" i="1"/>
  <c r="J44" i="1"/>
  <c r="J51" i="1"/>
  <c r="L47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G99" i="1"/>
  <c r="G95" i="1"/>
  <c r="G91" i="1"/>
  <c r="G87" i="1"/>
  <c r="G83" i="1"/>
  <c r="G79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L42" i="1"/>
  <c r="J50" i="1"/>
  <c r="J46" i="1"/>
  <c r="L50" i="1"/>
  <c r="L46" i="1"/>
  <c r="J59" i="1"/>
  <c r="C2" i="3"/>
  <c r="F18" i="1"/>
  <c r="F14" i="1"/>
  <c r="F10" i="1"/>
  <c r="G98" i="1"/>
  <c r="G94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J42" i="1"/>
  <c r="J49" i="1"/>
  <c r="J45" i="1"/>
  <c r="L49" i="1"/>
  <c r="L45" i="1"/>
  <c r="C3" i="3"/>
  <c r="K55" i="1" s="1"/>
  <c r="L20" i="1"/>
  <c r="K51" i="1" s="1"/>
  <c r="L18" i="1"/>
  <c r="K49" i="1" s="1"/>
  <c r="L14" i="1"/>
  <c r="K45" i="1" s="1"/>
  <c r="L16" i="1"/>
  <c r="K47" i="1" s="1"/>
  <c r="L12" i="1"/>
  <c r="K43" i="1" s="1"/>
  <c r="L19" i="1"/>
  <c r="K50" i="1" s="1"/>
  <c r="L15" i="1"/>
  <c r="K46" i="1" s="1"/>
  <c r="L17" i="1"/>
  <c r="K48" i="1" s="1"/>
  <c r="B15" i="4" l="1"/>
  <c r="K54" i="1"/>
  <c r="K155" i="1" s="1"/>
  <c r="K156" i="1"/>
  <c r="K69" i="1"/>
  <c r="K73" i="1"/>
  <c r="K77" i="1"/>
  <c r="K81" i="1"/>
  <c r="K85" i="1"/>
  <c r="K89" i="1"/>
  <c r="K93" i="1"/>
  <c r="K97" i="1"/>
  <c r="K101" i="1"/>
  <c r="K105" i="1"/>
  <c r="K109" i="1"/>
  <c r="K113" i="1"/>
  <c r="K117" i="1"/>
  <c r="K121" i="1"/>
  <c r="K125" i="1"/>
  <c r="K129" i="1"/>
  <c r="K133" i="1"/>
  <c r="K137" i="1"/>
  <c r="K141" i="1"/>
  <c r="K145" i="1"/>
  <c r="K149" i="1"/>
  <c r="K153" i="1"/>
  <c r="K134" i="1"/>
  <c r="K142" i="1"/>
  <c r="K150" i="1"/>
  <c r="K157" i="1"/>
  <c r="K68" i="1"/>
  <c r="K72" i="1"/>
  <c r="K76" i="1"/>
  <c r="K80" i="1"/>
  <c r="K84" i="1"/>
  <c r="K88" i="1"/>
  <c r="K92" i="1"/>
  <c r="K96" i="1"/>
  <c r="K100" i="1"/>
  <c r="K104" i="1"/>
  <c r="K108" i="1"/>
  <c r="K112" i="1"/>
  <c r="K116" i="1"/>
  <c r="K120" i="1"/>
  <c r="K124" i="1"/>
  <c r="K128" i="1"/>
  <c r="K132" i="1"/>
  <c r="K140" i="1"/>
  <c r="K148" i="1"/>
  <c r="K65" i="1"/>
  <c r="K160" i="1"/>
  <c r="K162" i="1"/>
  <c r="K164" i="1"/>
  <c r="J62" i="1"/>
  <c r="I63" i="1"/>
  <c r="B16" i="4"/>
  <c r="B18" i="4" s="1"/>
  <c r="B19" i="4" s="1"/>
  <c r="M12" i="1"/>
  <c r="K42" i="1"/>
  <c r="M14" i="3"/>
  <c r="L11" i="3"/>
  <c r="M11" i="3" s="1"/>
  <c r="N11" i="3" s="1"/>
  <c r="M13" i="1"/>
  <c r="M14" i="1" s="1"/>
  <c r="M15" i="1" s="1"/>
  <c r="M16" i="1" s="1"/>
  <c r="M17" i="1" s="1"/>
  <c r="M18" i="1" s="1"/>
  <c r="M19" i="1" s="1"/>
  <c r="M20" i="1" s="1"/>
  <c r="K163" i="1" l="1"/>
  <c r="K161" i="1"/>
  <c r="K159" i="1"/>
  <c r="K152" i="1"/>
  <c r="K144" i="1"/>
  <c r="K136" i="1"/>
  <c r="K130" i="1"/>
  <c r="K126" i="1"/>
  <c r="K122" i="1"/>
  <c r="K118" i="1"/>
  <c r="K114" i="1"/>
  <c r="K110" i="1"/>
  <c r="K106" i="1"/>
  <c r="K102" i="1"/>
  <c r="K98" i="1"/>
  <c r="K94" i="1"/>
  <c r="K90" i="1"/>
  <c r="K86" i="1"/>
  <c r="K82" i="1"/>
  <c r="K78" i="1"/>
  <c r="K74" i="1"/>
  <c r="K70" i="1"/>
  <c r="K158" i="1"/>
  <c r="K154" i="1"/>
  <c r="K146" i="1"/>
  <c r="K138" i="1"/>
  <c r="K66" i="1"/>
  <c r="K151" i="1"/>
  <c r="K147" i="1"/>
  <c r="K143" i="1"/>
  <c r="K139" i="1"/>
  <c r="K135" i="1"/>
  <c r="K131" i="1"/>
  <c r="K127" i="1"/>
  <c r="K123" i="1"/>
  <c r="K119" i="1"/>
  <c r="K115" i="1"/>
  <c r="K111" i="1"/>
  <c r="K107" i="1"/>
  <c r="K103" i="1"/>
  <c r="K99" i="1"/>
  <c r="K95" i="1"/>
  <c r="K91" i="1"/>
  <c r="K87" i="1"/>
  <c r="K83" i="1"/>
  <c r="K79" i="1"/>
  <c r="K75" i="1"/>
  <c r="K71" i="1"/>
  <c r="K67" i="1"/>
  <c r="I64" i="1"/>
  <c r="J63" i="1"/>
  <c r="J64" i="1" l="1"/>
  <c r="I65" i="1"/>
  <c r="I66" i="1" l="1"/>
  <c r="J65" i="1"/>
  <c r="J66" i="1" l="1"/>
  <c r="I67" i="1"/>
  <c r="J67" i="1" l="1"/>
  <c r="I68" i="1"/>
  <c r="J68" i="1" l="1"/>
  <c r="I69" i="1"/>
  <c r="I70" i="1" l="1"/>
  <c r="J69" i="1"/>
  <c r="J70" i="1" l="1"/>
  <c r="I71" i="1"/>
  <c r="J71" i="1" l="1"/>
  <c r="I72" i="1"/>
  <c r="J72" i="1" l="1"/>
  <c r="I73" i="1"/>
  <c r="I74" i="1" l="1"/>
  <c r="J73" i="1"/>
  <c r="J74" i="1" l="1"/>
  <c r="I75" i="1"/>
  <c r="J75" i="1" l="1"/>
  <c r="I76" i="1"/>
  <c r="J76" i="1" l="1"/>
  <c r="I77" i="1"/>
  <c r="I78" i="1" l="1"/>
  <c r="J77" i="1"/>
  <c r="J78" i="1" l="1"/>
  <c r="I79" i="1"/>
  <c r="J79" i="1" l="1"/>
  <c r="I80" i="1"/>
  <c r="J80" i="1" l="1"/>
  <c r="I81" i="1"/>
  <c r="I82" i="1" l="1"/>
  <c r="J81" i="1"/>
  <c r="J82" i="1" l="1"/>
  <c r="I83" i="1"/>
  <c r="J83" i="1" l="1"/>
  <c r="I84" i="1"/>
  <c r="J84" i="1" l="1"/>
  <c r="I85" i="1"/>
  <c r="I86" i="1" l="1"/>
  <c r="J85" i="1"/>
  <c r="J86" i="1" l="1"/>
  <c r="I87" i="1"/>
  <c r="J87" i="1" l="1"/>
  <c r="I88" i="1"/>
  <c r="J88" i="1" l="1"/>
  <c r="I89" i="1"/>
  <c r="I90" i="1" l="1"/>
  <c r="J89" i="1"/>
  <c r="J90" i="1" l="1"/>
  <c r="I91" i="1"/>
  <c r="J91" i="1" l="1"/>
  <c r="I92" i="1"/>
  <c r="J92" i="1" l="1"/>
  <c r="I93" i="1"/>
  <c r="I94" i="1" l="1"/>
  <c r="J93" i="1"/>
  <c r="J94" i="1" l="1"/>
  <c r="I95" i="1"/>
  <c r="J95" i="1" l="1"/>
  <c r="I96" i="1"/>
  <c r="I97" i="1" l="1"/>
  <c r="J96" i="1"/>
  <c r="I98" i="1" l="1"/>
  <c r="J97" i="1"/>
  <c r="I99" i="1" l="1"/>
  <c r="J98" i="1"/>
  <c r="J99" i="1" l="1"/>
  <c r="I100" i="1"/>
  <c r="I101" i="1" l="1"/>
  <c r="J100" i="1"/>
  <c r="I102" i="1" l="1"/>
  <c r="J101" i="1"/>
  <c r="I103" i="1" l="1"/>
  <c r="J102" i="1"/>
  <c r="J103" i="1" l="1"/>
  <c r="I104" i="1"/>
  <c r="I105" i="1" l="1"/>
  <c r="J104" i="1"/>
  <c r="I106" i="1" l="1"/>
  <c r="J105" i="1"/>
  <c r="I107" i="1" l="1"/>
  <c r="J106" i="1"/>
  <c r="J107" i="1" l="1"/>
  <c r="I108" i="1"/>
  <c r="I109" i="1" l="1"/>
  <c r="J108" i="1"/>
  <c r="J109" i="1" l="1"/>
  <c r="I110" i="1"/>
  <c r="I111" i="1" l="1"/>
  <c r="J110" i="1"/>
  <c r="J111" i="1" l="1"/>
  <c r="I112" i="1"/>
  <c r="I113" i="1" l="1"/>
  <c r="J112" i="1"/>
  <c r="J113" i="1" l="1"/>
  <c r="I114" i="1"/>
  <c r="I115" i="1" l="1"/>
  <c r="J114" i="1"/>
  <c r="J115" i="1" l="1"/>
  <c r="I116" i="1"/>
  <c r="I117" i="1" l="1"/>
  <c r="J116" i="1"/>
  <c r="I118" i="1" l="1"/>
  <c r="J117" i="1"/>
  <c r="I119" i="1" l="1"/>
  <c r="J118" i="1"/>
  <c r="J119" i="1" l="1"/>
  <c r="I120" i="1"/>
  <c r="I121" i="1" l="1"/>
  <c r="J120" i="1"/>
  <c r="I122" i="1" l="1"/>
  <c r="J121" i="1"/>
  <c r="I123" i="1" l="1"/>
  <c r="J122" i="1"/>
  <c r="J123" i="1" l="1"/>
  <c r="I124" i="1"/>
  <c r="I125" i="1" l="1"/>
  <c r="J124" i="1"/>
  <c r="I126" i="1" l="1"/>
  <c r="J125" i="1"/>
  <c r="I127" i="1" l="1"/>
  <c r="J126" i="1"/>
  <c r="J127" i="1" l="1"/>
  <c r="I128" i="1"/>
  <c r="I129" i="1" l="1"/>
  <c r="J128" i="1"/>
  <c r="I130" i="1" l="1"/>
  <c r="J129" i="1"/>
  <c r="I131" i="1" l="1"/>
  <c r="J130" i="1"/>
  <c r="J131" i="1" l="1"/>
  <c r="I132" i="1"/>
  <c r="I133" i="1" l="1"/>
  <c r="J132" i="1"/>
  <c r="I134" i="1" l="1"/>
  <c r="J133" i="1"/>
  <c r="I135" i="1" l="1"/>
  <c r="J134" i="1"/>
  <c r="J135" i="1" l="1"/>
  <c r="I136" i="1"/>
  <c r="I137" i="1" l="1"/>
  <c r="J136" i="1"/>
  <c r="I138" i="1" l="1"/>
  <c r="J137" i="1"/>
  <c r="I139" i="1" l="1"/>
  <c r="J138" i="1"/>
  <c r="J139" i="1" l="1"/>
  <c r="I140" i="1"/>
  <c r="I141" i="1" l="1"/>
  <c r="J140" i="1"/>
  <c r="I142" i="1" l="1"/>
  <c r="J141" i="1"/>
  <c r="I143" i="1" l="1"/>
  <c r="J142" i="1"/>
  <c r="J143" i="1" l="1"/>
  <c r="I144" i="1"/>
  <c r="I145" i="1" l="1"/>
  <c r="J144" i="1"/>
  <c r="I146" i="1" l="1"/>
  <c r="J145" i="1"/>
  <c r="I147" i="1" l="1"/>
  <c r="J146" i="1"/>
  <c r="J147" i="1" l="1"/>
  <c r="I148" i="1"/>
  <c r="I149" i="1" l="1"/>
  <c r="J148" i="1"/>
  <c r="I150" i="1" l="1"/>
  <c r="J149" i="1"/>
  <c r="I151" i="1" l="1"/>
  <c r="J150" i="1"/>
  <c r="J151" i="1" l="1"/>
  <c r="I152" i="1"/>
  <c r="I153" i="1" l="1"/>
  <c r="J152" i="1"/>
  <c r="I154" i="1" l="1"/>
  <c r="J154" i="1" s="1"/>
  <c r="J153" i="1"/>
  <c r="C10" i="6"/>
  <c r="C63" i="6"/>
  <c r="C29" i="6"/>
  <c r="C53" i="6"/>
  <c r="C37" i="6"/>
  <c r="D37" i="6" s="1"/>
  <c r="M13" i="6"/>
  <c r="N13" i="6" s="1"/>
  <c r="O13" i="6" s="1"/>
  <c r="C13" i="6"/>
  <c r="D13" i="6"/>
  <c r="C55" i="6"/>
  <c r="M55" i="6" s="1"/>
  <c r="N55" i="6" s="1"/>
  <c r="O55" i="6" s="1"/>
  <c r="C35" i="6"/>
  <c r="D35" i="6" s="1"/>
  <c r="C23" i="6"/>
  <c r="D23" i="6" s="1"/>
  <c r="C67" i="6"/>
  <c r="C87" i="6"/>
  <c r="D87" i="6" s="1"/>
  <c r="C36" i="6"/>
  <c r="D36" i="6" s="1"/>
  <c r="C22" i="6"/>
  <c r="D22" i="6" s="1"/>
  <c r="C44" i="6"/>
  <c r="D44" i="6" s="1"/>
  <c r="C78" i="6"/>
  <c r="D78" i="6" s="1"/>
  <c r="C43" i="6"/>
  <c r="D43" i="6" s="1"/>
  <c r="D25" i="6"/>
  <c r="C25" i="6"/>
  <c r="M25" i="6"/>
  <c r="N25" i="6" s="1"/>
  <c r="O25" i="6" s="1"/>
  <c r="C73" i="6"/>
  <c r="D73" i="6" s="1"/>
  <c r="M73" i="6"/>
  <c r="N73" i="6" s="1"/>
  <c r="O73" i="6" s="1"/>
  <c r="C52" i="6"/>
  <c r="D52" i="6" s="1"/>
  <c r="C21" i="6"/>
  <c r="D21" i="6" s="1"/>
  <c r="C69" i="6"/>
  <c r="D69" i="6" s="1"/>
  <c r="C93" i="6"/>
  <c r="D93" i="6" s="1"/>
  <c r="C95" i="6"/>
  <c r="D95" i="6" s="1"/>
  <c r="C41" i="6"/>
  <c r="D41" i="6" s="1"/>
  <c r="C91" i="6"/>
  <c r="D91" i="6" s="1"/>
  <c r="M91" i="6"/>
  <c r="N91" i="6" s="1"/>
  <c r="O91" i="6" s="1"/>
  <c r="C34" i="6"/>
  <c r="D34" i="6" s="1"/>
  <c r="C57" i="6"/>
  <c r="D57" i="6" s="1"/>
  <c r="C79" i="6"/>
  <c r="D79" i="6" s="1"/>
  <c r="U4" i="6"/>
  <c r="T54" i="6" s="1"/>
  <c r="V54" i="6" s="1"/>
  <c r="C90" i="6"/>
  <c r="D90" i="6" s="1"/>
  <c r="C20" i="6"/>
  <c r="D20" i="6" s="1"/>
  <c r="C27" i="6"/>
  <c r="D27" i="6" s="1"/>
  <c r="C9" i="6"/>
  <c r="D9" i="6" s="1"/>
  <c r="C39" i="6"/>
  <c r="D39" i="6" s="1"/>
  <c r="C59" i="6"/>
  <c r="D59" i="6" s="1"/>
  <c r="C81" i="6"/>
  <c r="D81" i="6" s="1"/>
  <c r="C12" i="6"/>
  <c r="D12" i="6" s="1"/>
  <c r="D62" i="6"/>
  <c r="C62" i="6"/>
  <c r="M62" i="6"/>
  <c r="N62" i="6" s="1"/>
  <c r="O62" i="6" s="1"/>
  <c r="C77" i="6"/>
  <c r="D77" i="6" s="1"/>
  <c r="M77" i="6"/>
  <c r="N77" i="6" s="1"/>
  <c r="O77" i="6" s="1"/>
  <c r="C89" i="6"/>
  <c r="D89" i="6" s="1"/>
  <c r="C97" i="6"/>
  <c r="D97" i="6" s="1"/>
  <c r="C16" i="6"/>
  <c r="D16" i="6" s="1"/>
  <c r="C51" i="6"/>
  <c r="D51" i="6" s="1"/>
  <c r="C17" i="6"/>
  <c r="D17" i="6" s="1"/>
  <c r="C61" i="6"/>
  <c r="D61" i="6" s="1"/>
  <c r="C75" i="6"/>
  <c r="D75" i="6" s="1"/>
  <c r="C24" i="6"/>
  <c r="D24" i="6" s="1"/>
  <c r="C33" i="6"/>
  <c r="D33" i="6" s="1"/>
  <c r="C14" i="6"/>
  <c r="D14" i="6" s="1"/>
  <c r="C68" i="6"/>
  <c r="D68" i="6" s="1"/>
  <c r="C31" i="6"/>
  <c r="D31" i="6" s="1"/>
  <c r="C71" i="6"/>
  <c r="D71" i="6" s="1"/>
  <c r="C11" i="6"/>
  <c r="D11" i="6" s="1"/>
  <c r="C7" i="6"/>
  <c r="D7" i="6" s="1"/>
  <c r="C47" i="6"/>
  <c r="D47" i="6" s="1"/>
  <c r="C60" i="6"/>
  <c r="D60" i="6" s="1"/>
  <c r="C85" i="6"/>
  <c r="D85" i="6" s="1"/>
  <c r="C86" i="6"/>
  <c r="M86" i="6" s="1"/>
  <c r="N86" i="6" s="1"/>
  <c r="O86" i="6" s="1"/>
  <c r="D70" i="6"/>
  <c r="C32" i="6"/>
  <c r="D32" i="6" s="1"/>
  <c r="M32" i="6"/>
  <c r="N32" i="6" s="1"/>
  <c r="O32" i="6" s="1"/>
  <c r="C8" i="6"/>
  <c r="D8" i="6" s="1"/>
  <c r="C96" i="6"/>
  <c r="D96" i="6" s="1"/>
  <c r="C58" i="6"/>
  <c r="D58" i="6" s="1"/>
  <c r="C56" i="6"/>
  <c r="D56" i="6" s="1"/>
  <c r="C28" i="6"/>
  <c r="D28" i="6" s="1"/>
  <c r="C30" i="6"/>
  <c r="D30" i="6" s="1"/>
  <c r="C88" i="6"/>
  <c r="D88" i="6" s="1"/>
  <c r="C65" i="6"/>
  <c r="D65" i="6" s="1"/>
  <c r="C80" i="6"/>
  <c r="D80" i="6" s="1"/>
  <c r="C48" i="6"/>
  <c r="D48" i="6" s="1"/>
  <c r="C46" i="6"/>
  <c r="D46" i="6" s="1"/>
  <c r="C84" i="6"/>
  <c r="D84" i="6" s="1"/>
  <c r="C40" i="6"/>
  <c r="D40" i="6" s="1"/>
  <c r="C45" i="6"/>
  <c r="D45" i="6" s="1"/>
  <c r="C92" i="6"/>
  <c r="D92" i="6" s="1"/>
  <c r="C76" i="6"/>
  <c r="D76" i="6" s="1"/>
  <c r="M76" i="6"/>
  <c r="N76" i="6" s="1"/>
  <c r="O76" i="6" s="1"/>
  <c r="C70" i="6"/>
  <c r="M70" i="6"/>
  <c r="N70" i="6" s="1"/>
  <c r="O70" i="6" s="1"/>
  <c r="C72" i="6"/>
  <c r="D72" i="6" s="1"/>
  <c r="C38" i="6"/>
  <c r="M38" i="6" s="1"/>
  <c r="N38" i="6" s="1"/>
  <c r="O38" i="6" s="1"/>
  <c r="C74" i="6"/>
  <c r="D74" i="6" s="1"/>
  <c r="C66" i="6"/>
  <c r="D66" i="6" s="1"/>
  <c r="C18" i="6"/>
  <c r="D18" i="6" s="1"/>
  <c r="C94" i="6"/>
  <c r="D94" i="6" s="1"/>
  <c r="C82" i="6"/>
  <c r="D82" i="6" s="1"/>
  <c r="C54" i="6"/>
  <c r="D54" i="6" s="1"/>
  <c r="C83" i="6"/>
  <c r="D83" i="6" s="1"/>
  <c r="M83" i="6"/>
  <c r="N83" i="6" s="1"/>
  <c r="O83" i="6" s="1"/>
  <c r="C15" i="6"/>
  <c r="D15" i="6" s="1"/>
  <c r="C19" i="6"/>
  <c r="D19" i="6" s="1"/>
  <c r="C42" i="6"/>
  <c r="D42" i="6" s="1"/>
  <c r="C26" i="6"/>
  <c r="D26" i="6" s="1"/>
  <c r="C64" i="6"/>
  <c r="D64" i="6" s="1"/>
  <c r="C50" i="6"/>
  <c r="D50" i="6" s="1"/>
  <c r="C98" i="6"/>
  <c r="C49" i="6"/>
  <c r="D49" i="6" s="1"/>
  <c r="M49" i="6"/>
  <c r="N49" i="6" s="1"/>
  <c r="O49" i="6" s="1"/>
  <c r="M26" i="6" l="1"/>
  <c r="N26" i="6" s="1"/>
  <c r="O26" i="6" s="1"/>
  <c r="M18" i="6"/>
  <c r="N18" i="6" s="1"/>
  <c r="O18" i="6" s="1"/>
  <c r="M66" i="6"/>
  <c r="N66" i="6" s="1"/>
  <c r="O66" i="6" s="1"/>
  <c r="M84" i="6"/>
  <c r="N84" i="6" s="1"/>
  <c r="O84" i="6" s="1"/>
  <c r="M46" i="6"/>
  <c r="N46" i="6" s="1"/>
  <c r="O46" i="6" s="1"/>
  <c r="M71" i="6"/>
  <c r="N71" i="6" s="1"/>
  <c r="O71" i="6" s="1"/>
  <c r="M61" i="6"/>
  <c r="N61" i="6" s="1"/>
  <c r="O61" i="6" s="1"/>
  <c r="M17" i="6"/>
  <c r="N17" i="6" s="1"/>
  <c r="O17" i="6" s="1"/>
  <c r="M51" i="6"/>
  <c r="N51" i="6" s="1"/>
  <c r="O51" i="6" s="1"/>
  <c r="M44" i="6"/>
  <c r="N44" i="6" s="1"/>
  <c r="O44" i="6" s="1"/>
  <c r="M23" i="6"/>
  <c r="N23" i="6" s="1"/>
  <c r="O23" i="6" s="1"/>
  <c r="D38" i="6"/>
  <c r="U55" i="6"/>
  <c r="W55" i="6" s="1"/>
  <c r="U53" i="6"/>
  <c r="W53" i="6" s="1"/>
  <c r="M50" i="6"/>
  <c r="N50" i="6" s="1"/>
  <c r="O50" i="6" s="1"/>
  <c r="M19" i="6"/>
  <c r="N19" i="6" s="1"/>
  <c r="O19" i="6" s="1"/>
  <c r="M82" i="6"/>
  <c r="N82" i="6" s="1"/>
  <c r="O82" i="6" s="1"/>
  <c r="M45" i="6"/>
  <c r="N45" i="6" s="1"/>
  <c r="O45" i="6" s="1"/>
  <c r="M48" i="6"/>
  <c r="N48" i="6" s="1"/>
  <c r="O48" i="6" s="1"/>
  <c r="M80" i="6"/>
  <c r="N80" i="6" s="1"/>
  <c r="O80" i="6" s="1"/>
  <c r="M30" i="6"/>
  <c r="N30" i="6" s="1"/>
  <c r="O30" i="6" s="1"/>
  <c r="M60" i="6"/>
  <c r="N60" i="6" s="1"/>
  <c r="O60" i="6" s="1"/>
  <c r="M7" i="6"/>
  <c r="N7" i="6" s="1"/>
  <c r="O7" i="6" s="1"/>
  <c r="M33" i="6"/>
  <c r="N33" i="6" s="1"/>
  <c r="O33" i="6" s="1"/>
  <c r="M24" i="6"/>
  <c r="N24" i="6" s="1"/>
  <c r="O24" i="6" s="1"/>
  <c r="M97" i="6"/>
  <c r="N97" i="6" s="1"/>
  <c r="O97" i="6" s="1"/>
  <c r="M12" i="6"/>
  <c r="N12" i="6" s="1"/>
  <c r="O12" i="6" s="1"/>
  <c r="M59" i="6"/>
  <c r="N59" i="6" s="1"/>
  <c r="O59" i="6" s="1"/>
  <c r="M39" i="6"/>
  <c r="N39" i="6" s="1"/>
  <c r="O39" i="6" s="1"/>
  <c r="U62" i="6"/>
  <c r="W62" i="6" s="1"/>
  <c r="M79" i="6"/>
  <c r="N79" i="6" s="1"/>
  <c r="O79" i="6" s="1"/>
  <c r="M57" i="6"/>
  <c r="N57" i="6" s="1"/>
  <c r="O57" i="6" s="1"/>
  <c r="M43" i="6"/>
  <c r="N43" i="6" s="1"/>
  <c r="O43" i="6" s="1"/>
  <c r="M36" i="6"/>
  <c r="N36" i="6" s="1"/>
  <c r="O36" i="6" s="1"/>
  <c r="M87" i="6"/>
  <c r="N87" i="6" s="1"/>
  <c r="O87" i="6" s="1"/>
  <c r="M35" i="6"/>
  <c r="N35" i="6" s="1"/>
  <c r="O35" i="6" s="1"/>
  <c r="M37" i="6"/>
  <c r="N37" i="6" s="1"/>
  <c r="O37" i="6" s="1"/>
  <c r="M64" i="6"/>
  <c r="M42" i="6"/>
  <c r="N42" i="6" s="1"/>
  <c r="O42" i="6" s="1"/>
  <c r="M15" i="6"/>
  <c r="N15" i="6" s="1"/>
  <c r="O15" i="6" s="1"/>
  <c r="M54" i="6"/>
  <c r="N54" i="6" s="1"/>
  <c r="O54" i="6" s="1"/>
  <c r="M94" i="6"/>
  <c r="N94" i="6" s="1"/>
  <c r="O94" i="6" s="1"/>
  <c r="M74" i="6"/>
  <c r="N74" i="6" s="1"/>
  <c r="O74" i="6" s="1"/>
  <c r="M72" i="6"/>
  <c r="N72" i="6" s="1"/>
  <c r="O72" i="6" s="1"/>
  <c r="M92" i="6"/>
  <c r="N92" i="6" s="1"/>
  <c r="O92" i="6" s="1"/>
  <c r="M40" i="6"/>
  <c r="N40" i="6" s="1"/>
  <c r="O40" i="6" s="1"/>
  <c r="M65" i="6"/>
  <c r="N65" i="6" s="1"/>
  <c r="O65" i="6" s="1"/>
  <c r="M88" i="6"/>
  <c r="N88" i="6" s="1"/>
  <c r="O88" i="6" s="1"/>
  <c r="M28" i="6"/>
  <c r="N28" i="6" s="1"/>
  <c r="O28" i="6" s="1"/>
  <c r="M56" i="6"/>
  <c r="N56" i="6" s="1"/>
  <c r="O56" i="6" s="1"/>
  <c r="M58" i="6"/>
  <c r="N58" i="6" s="1"/>
  <c r="O58" i="6" s="1"/>
  <c r="M96" i="6"/>
  <c r="N96" i="6" s="1"/>
  <c r="O96" i="6" s="1"/>
  <c r="M8" i="6"/>
  <c r="N8" i="6" s="1"/>
  <c r="O8" i="6" s="1"/>
  <c r="D86" i="6"/>
  <c r="M85" i="6"/>
  <c r="N85" i="6" s="1"/>
  <c r="O85" i="6" s="1"/>
  <c r="M47" i="6"/>
  <c r="N47" i="6" s="1"/>
  <c r="O47" i="6" s="1"/>
  <c r="M11" i="6"/>
  <c r="N11" i="6" s="1"/>
  <c r="O11" i="6" s="1"/>
  <c r="M31" i="6"/>
  <c r="N31" i="6" s="1"/>
  <c r="O31" i="6" s="1"/>
  <c r="M68" i="6"/>
  <c r="N68" i="6" s="1"/>
  <c r="O68" i="6" s="1"/>
  <c r="M14" i="6"/>
  <c r="N14" i="6" s="1"/>
  <c r="O14" i="6" s="1"/>
  <c r="M75" i="6"/>
  <c r="N75" i="6" s="1"/>
  <c r="O75" i="6" s="1"/>
  <c r="M16" i="6"/>
  <c r="N16" i="6" s="1"/>
  <c r="O16" i="6" s="1"/>
  <c r="M89" i="6"/>
  <c r="N89" i="6" s="1"/>
  <c r="O89" i="6" s="1"/>
  <c r="M81" i="6"/>
  <c r="N81" i="6" s="1"/>
  <c r="O81" i="6" s="1"/>
  <c r="M9" i="6"/>
  <c r="N9" i="6" s="1"/>
  <c r="O9" i="6" s="1"/>
  <c r="M27" i="6"/>
  <c r="N27" i="6" s="1"/>
  <c r="O27" i="6" s="1"/>
  <c r="M20" i="6"/>
  <c r="N20" i="6" s="1"/>
  <c r="O20" i="6" s="1"/>
  <c r="M90" i="6"/>
  <c r="N90" i="6" s="1"/>
  <c r="O90" i="6" s="1"/>
  <c r="T28" i="6"/>
  <c r="V28" i="6" s="1"/>
  <c r="U90" i="6"/>
  <c r="W90" i="6" s="1"/>
  <c r="T79" i="6"/>
  <c r="V79" i="6" s="1"/>
  <c r="T65" i="6"/>
  <c r="V65" i="6" s="1"/>
  <c r="T73" i="6"/>
  <c r="V73" i="6" s="1"/>
  <c r="U78" i="6"/>
  <c r="W78" i="6" s="1"/>
  <c r="U61" i="6"/>
  <c r="W61" i="6" s="1"/>
  <c r="U69" i="6"/>
  <c r="W69" i="6" s="1"/>
  <c r="U91" i="6"/>
  <c r="W91" i="6" s="1"/>
  <c r="U59" i="6"/>
  <c r="W59" i="6" s="1"/>
  <c r="U87" i="6"/>
  <c r="W87" i="6" s="1"/>
  <c r="T30" i="6"/>
  <c r="V30" i="6" s="1"/>
  <c r="U31" i="6"/>
  <c r="W31" i="6" s="1"/>
  <c r="U27" i="6"/>
  <c r="W27" i="6" s="1"/>
  <c r="T22" i="6"/>
  <c r="V22" i="6" s="1"/>
  <c r="T24" i="6"/>
  <c r="V24" i="6" s="1"/>
  <c r="T26" i="6"/>
  <c r="V26" i="6" s="1"/>
  <c r="U41" i="6"/>
  <c r="W41" i="6" s="1"/>
  <c r="U43" i="6"/>
  <c r="W43" i="6" s="1"/>
  <c r="U45" i="6"/>
  <c r="W45" i="6" s="1"/>
  <c r="U47" i="6"/>
  <c r="W47" i="6" s="1"/>
  <c r="U49" i="6"/>
  <c r="W49" i="6" s="1"/>
  <c r="T44" i="6"/>
  <c r="V44" i="6" s="1"/>
  <c r="T48" i="6"/>
  <c r="V48" i="6" s="1"/>
  <c r="T19" i="6"/>
  <c r="V19" i="6" s="1"/>
  <c r="T23" i="6"/>
  <c r="V23" i="6" s="1"/>
  <c r="T27" i="6"/>
  <c r="V27" i="6" s="1"/>
  <c r="T31" i="6"/>
  <c r="V31" i="6" s="1"/>
  <c r="T35" i="6"/>
  <c r="V35" i="6" s="1"/>
  <c r="U17" i="6"/>
  <c r="T42" i="6"/>
  <c r="V42" i="6" s="1"/>
  <c r="T20" i="6"/>
  <c r="V20" i="6" s="1"/>
  <c r="U63" i="6"/>
  <c r="W63" i="6" s="1"/>
  <c r="T69" i="6"/>
  <c r="V69" i="6" s="1"/>
  <c r="U73" i="6"/>
  <c r="W73" i="6" s="1"/>
  <c r="U35" i="6"/>
  <c r="W35" i="6" s="1"/>
  <c r="U39" i="6"/>
  <c r="W39" i="6" s="1"/>
  <c r="U25" i="6"/>
  <c r="W25" i="6" s="1"/>
  <c r="U67" i="6"/>
  <c r="W67" i="6" s="1"/>
  <c r="U83" i="6"/>
  <c r="W83" i="6" s="1"/>
  <c r="U68" i="6"/>
  <c r="W68" i="6" s="1"/>
  <c r="U84" i="6"/>
  <c r="W84" i="6" s="1"/>
  <c r="T64" i="6"/>
  <c r="V64" i="6" s="1"/>
  <c r="U93" i="6"/>
  <c r="W93" i="6" s="1"/>
  <c r="T14" i="6"/>
  <c r="V14" i="6" s="1"/>
  <c r="T8" i="6"/>
  <c r="V8" i="6" s="1"/>
  <c r="T59" i="6"/>
  <c r="V59" i="6" s="1"/>
  <c r="T61" i="6"/>
  <c r="V61" i="6" s="1"/>
  <c r="T46" i="6"/>
  <c r="V46" i="6" s="1"/>
  <c r="T17" i="6"/>
  <c r="V17" i="6" s="1"/>
  <c r="T21" i="6"/>
  <c r="V21" i="6" s="1"/>
  <c r="T25" i="6"/>
  <c r="V25" i="6" s="1"/>
  <c r="T29" i="6"/>
  <c r="V29" i="6" s="1"/>
  <c r="T33" i="6"/>
  <c r="V33" i="6" s="1"/>
  <c r="T7" i="6"/>
  <c r="V7" i="6" s="1"/>
  <c r="T67" i="6"/>
  <c r="V67" i="6" s="1"/>
  <c r="U97" i="6"/>
  <c r="W97" i="6" s="1"/>
  <c r="T74" i="6"/>
  <c r="V74" i="6" s="1"/>
  <c r="U65" i="6"/>
  <c r="W65" i="6" s="1"/>
  <c r="T38" i="6"/>
  <c r="V38" i="6" s="1"/>
  <c r="U80" i="6"/>
  <c r="W80" i="6" s="1"/>
  <c r="U64" i="6"/>
  <c r="W64" i="6" s="1"/>
  <c r="T60" i="6"/>
  <c r="V60" i="6" s="1"/>
  <c r="U51" i="6"/>
  <c r="W51" i="6" s="1"/>
  <c r="T12" i="6"/>
  <c r="V12" i="6" s="1"/>
  <c r="T16" i="6"/>
  <c r="V16" i="6" s="1"/>
  <c r="U75" i="6"/>
  <c r="W75" i="6" s="1"/>
  <c r="U81" i="6"/>
  <c r="W81" i="6" s="1"/>
  <c r="U70" i="6"/>
  <c r="W70" i="6" s="1"/>
  <c r="T82" i="6"/>
  <c r="V82" i="6" s="1"/>
  <c r="T66" i="6"/>
  <c r="V66" i="6" s="1"/>
  <c r="U89" i="6"/>
  <c r="W89" i="6" s="1"/>
  <c r="T58" i="6"/>
  <c r="V58" i="6" s="1"/>
  <c r="T18" i="6"/>
  <c r="V18" i="6" s="1"/>
  <c r="T83" i="6"/>
  <c r="V83" i="6" s="1"/>
  <c r="U33" i="6"/>
  <c r="W33" i="6" s="1"/>
  <c r="U21" i="6"/>
  <c r="W21" i="6" s="1"/>
  <c r="U86" i="6"/>
  <c r="W86" i="6" s="1"/>
  <c r="U76" i="6"/>
  <c r="W76" i="6" s="1"/>
  <c r="T72" i="6"/>
  <c r="V72" i="6" s="1"/>
  <c r="T10" i="6"/>
  <c r="V10" i="6" s="1"/>
  <c r="U96" i="6"/>
  <c r="W96" i="6" s="1"/>
  <c r="U20" i="6"/>
  <c r="W20" i="6" s="1"/>
  <c r="U24" i="6"/>
  <c r="W24" i="6" s="1"/>
  <c r="U28" i="6"/>
  <c r="W28" i="6" s="1"/>
  <c r="U32" i="6"/>
  <c r="W32" i="6" s="1"/>
  <c r="U36" i="6"/>
  <c r="W36" i="6" s="1"/>
  <c r="T32" i="6"/>
  <c r="V32" i="6" s="1"/>
  <c r="T40" i="6"/>
  <c r="V40" i="6" s="1"/>
  <c r="U79" i="6"/>
  <c r="W79" i="6" s="1"/>
  <c r="T80" i="6"/>
  <c r="V80" i="6" s="1"/>
  <c r="U85" i="6"/>
  <c r="W85" i="6" s="1"/>
  <c r="T9" i="6"/>
  <c r="V9" i="6" s="1"/>
  <c r="T81" i="6"/>
  <c r="V81" i="6" s="1"/>
  <c r="T75" i="6"/>
  <c r="V75" i="6" s="1"/>
  <c r="U77" i="6"/>
  <c r="W77" i="6" s="1"/>
  <c r="U74" i="6"/>
  <c r="W74" i="6" s="1"/>
  <c r="T78" i="6"/>
  <c r="V78" i="6" s="1"/>
  <c r="T70" i="6"/>
  <c r="V70" i="6" s="1"/>
  <c r="T37" i="6"/>
  <c r="V37" i="6" s="1"/>
  <c r="T39" i="6"/>
  <c r="V39" i="6" s="1"/>
  <c r="T41" i="6"/>
  <c r="V41" i="6" s="1"/>
  <c r="T43" i="6"/>
  <c r="V43" i="6" s="1"/>
  <c r="T45" i="6"/>
  <c r="V45" i="6" s="1"/>
  <c r="T47" i="6"/>
  <c r="V47" i="6" s="1"/>
  <c r="T49" i="6"/>
  <c r="V49" i="6" s="1"/>
  <c r="T51" i="6"/>
  <c r="V51" i="6" s="1"/>
  <c r="T53" i="6"/>
  <c r="V53" i="6" s="1"/>
  <c r="T55" i="6"/>
  <c r="V55" i="6" s="1"/>
  <c r="T52" i="6"/>
  <c r="V52" i="6" s="1"/>
  <c r="T56" i="6"/>
  <c r="V56" i="6" s="1"/>
  <c r="U19" i="6"/>
  <c r="W19" i="6" s="1"/>
  <c r="T11" i="6"/>
  <c r="V11" i="6" s="1"/>
  <c r="U37" i="6"/>
  <c r="W37" i="6" s="1"/>
  <c r="T63" i="6"/>
  <c r="V63" i="6" s="1"/>
  <c r="U60" i="6"/>
  <c r="W60" i="6" s="1"/>
  <c r="T13" i="6"/>
  <c r="V13" i="6" s="1"/>
  <c r="U29" i="6"/>
  <c r="W29" i="6" s="1"/>
  <c r="T57" i="6"/>
  <c r="V57" i="6" s="1"/>
  <c r="T77" i="6"/>
  <c r="V77" i="6" s="1"/>
  <c r="U18" i="6"/>
  <c r="W18" i="6" s="1"/>
  <c r="U22" i="6"/>
  <c r="W22" i="6" s="1"/>
  <c r="U26" i="6"/>
  <c r="W26" i="6" s="1"/>
  <c r="U30" i="6"/>
  <c r="W30" i="6" s="1"/>
  <c r="U34" i="6"/>
  <c r="W34" i="6" s="1"/>
  <c r="U82" i="6"/>
  <c r="W82" i="6" s="1"/>
  <c r="T36" i="6"/>
  <c r="V36" i="6" s="1"/>
  <c r="U94" i="6"/>
  <c r="W94" i="6" s="1"/>
  <c r="U72" i="6"/>
  <c r="W72" i="6" s="1"/>
  <c r="T68" i="6"/>
  <c r="V68" i="6" s="1"/>
  <c r="U98" i="6"/>
  <c r="W98" i="6" s="1"/>
  <c r="U57" i="6"/>
  <c r="W57" i="6" s="1"/>
  <c r="U58" i="6"/>
  <c r="W58" i="6" s="1"/>
  <c r="U71" i="6"/>
  <c r="W71" i="6" s="1"/>
  <c r="U66" i="6"/>
  <c r="W66" i="6" s="1"/>
  <c r="U88" i="6"/>
  <c r="W88" i="6" s="1"/>
  <c r="T62" i="6"/>
  <c r="V62" i="6" s="1"/>
  <c r="U95" i="6"/>
  <c r="W95" i="6" s="1"/>
  <c r="U38" i="6"/>
  <c r="W38" i="6" s="1"/>
  <c r="U40" i="6"/>
  <c r="W40" i="6" s="1"/>
  <c r="U42" i="6"/>
  <c r="W42" i="6" s="1"/>
  <c r="U44" i="6"/>
  <c r="W44" i="6" s="1"/>
  <c r="U46" i="6"/>
  <c r="W46" i="6" s="1"/>
  <c r="U48" i="6"/>
  <c r="W48" i="6" s="1"/>
  <c r="U50" i="6"/>
  <c r="W50" i="6" s="1"/>
  <c r="U52" i="6"/>
  <c r="W52" i="6" s="1"/>
  <c r="U54" i="6"/>
  <c r="W54" i="6" s="1"/>
  <c r="U56" i="6"/>
  <c r="W56" i="6" s="1"/>
  <c r="T50" i="6"/>
  <c r="V50" i="6" s="1"/>
  <c r="T71" i="6"/>
  <c r="V71" i="6" s="1"/>
  <c r="M34" i="6"/>
  <c r="N34" i="6" s="1"/>
  <c r="O34" i="6" s="1"/>
  <c r="M41" i="6"/>
  <c r="N41" i="6" s="1"/>
  <c r="O41" i="6" s="1"/>
  <c r="M95" i="6"/>
  <c r="N95" i="6" s="1"/>
  <c r="O95" i="6" s="1"/>
  <c r="M93" i="6"/>
  <c r="N93" i="6" s="1"/>
  <c r="O93" i="6" s="1"/>
  <c r="M69" i="6"/>
  <c r="N69" i="6" s="1"/>
  <c r="O69" i="6" s="1"/>
  <c r="M21" i="6"/>
  <c r="N21" i="6" s="1"/>
  <c r="O21" i="6" s="1"/>
  <c r="M52" i="6"/>
  <c r="N52" i="6" s="1"/>
  <c r="O52" i="6" s="1"/>
  <c r="T76" i="6"/>
  <c r="V76" i="6" s="1"/>
  <c r="U92" i="6"/>
  <c r="W92" i="6" s="1"/>
  <c r="T15" i="6"/>
  <c r="V15" i="6" s="1"/>
  <c r="U23" i="6"/>
  <c r="W23" i="6" s="1"/>
  <c r="T34" i="6"/>
  <c r="V34" i="6" s="1"/>
  <c r="M78" i="6"/>
  <c r="N78" i="6" s="1"/>
  <c r="O78" i="6" s="1"/>
  <c r="M22" i="6"/>
  <c r="N22" i="6" s="1"/>
  <c r="O22" i="6" s="1"/>
  <c r="D98" i="6"/>
  <c r="M98" i="6"/>
  <c r="N98" i="6" s="1"/>
  <c r="O98" i="6" s="1"/>
  <c r="D67" i="6"/>
  <c r="M67" i="6"/>
  <c r="N67" i="6" s="1"/>
  <c r="O67" i="6" s="1"/>
  <c r="M29" i="6"/>
  <c r="N29" i="6" s="1"/>
  <c r="O29" i="6" s="1"/>
  <c r="D29" i="6"/>
  <c r="D10" i="6"/>
  <c r="M10" i="6"/>
  <c r="N10" i="6" s="1"/>
  <c r="O10" i="6" s="1"/>
  <c r="D53" i="6"/>
  <c r="M53" i="6"/>
  <c r="N53" i="6" s="1"/>
  <c r="O53" i="6" s="1"/>
  <c r="D55" i="6"/>
  <c r="D63" i="6"/>
  <c r="M63" i="6"/>
  <c r="N63" i="6" s="1"/>
  <c r="O63" i="6" s="1"/>
  <c r="O64" i="6" l="1"/>
  <c r="N64" i="6"/>
</calcChain>
</file>

<file path=xl/sharedStrings.xml><?xml version="1.0" encoding="utf-8"?>
<sst xmlns="http://schemas.openxmlformats.org/spreadsheetml/2006/main" count="145" uniqueCount="93">
  <si>
    <t>Date</t>
  </si>
  <si>
    <t>Q (cfs)</t>
  </si>
  <si>
    <t>Bin</t>
  </si>
  <si>
    <t>Frequency</t>
  </si>
  <si>
    <t>Relative Frequency</t>
  </si>
  <si>
    <t>Cumulative Frequency</t>
  </si>
  <si>
    <t>Mean</t>
  </si>
  <si>
    <t>Variance</t>
  </si>
  <si>
    <t>Std Dev</t>
  </si>
  <si>
    <t>Skewness</t>
  </si>
  <si>
    <t>Functions Used:</t>
  </si>
  <si>
    <t>Options - Add Ins - Analysis Toolpack</t>
  </si>
  <si>
    <t>AVERAGE(B9:B100)</t>
  </si>
  <si>
    <t>VAR(B9:B100)</t>
  </si>
  <si>
    <t>STDEV(B9:B100)</t>
  </si>
  <si>
    <t>SKEW(B9:B100)</t>
  </si>
  <si>
    <t>Histograms</t>
  </si>
  <si>
    <t>Rank</t>
  </si>
  <si>
    <t>Ranked Data</t>
  </si>
  <si>
    <t>Plotting Position F</t>
  </si>
  <si>
    <t>Sort (Largest to smallest)</t>
  </si>
  <si>
    <t>T</t>
  </si>
  <si>
    <t>Return period T</t>
  </si>
  <si>
    <t>EQN 3-75</t>
  </si>
  <si>
    <t>EQN 3-76</t>
  </si>
  <si>
    <t>Normal Distribution</t>
  </si>
  <si>
    <t>Scaled Relative Frequency</t>
  </si>
  <si>
    <t>x</t>
  </si>
  <si>
    <t>Finer Intervals</t>
  </si>
  <si>
    <t>N(x)</t>
  </si>
  <si>
    <t>Cumulative</t>
  </si>
  <si>
    <t>Q</t>
  </si>
  <si>
    <t>Return Period Flows</t>
  </si>
  <si>
    <t>F</t>
  </si>
  <si>
    <t>1-F</t>
  </si>
  <si>
    <t>NORMDIST</t>
  </si>
  <si>
    <t>NORMINV</t>
  </si>
  <si>
    <t>Log Q</t>
  </si>
  <si>
    <t>Cs</t>
  </si>
  <si>
    <t>K</t>
  </si>
  <si>
    <t>Log Pearson Type 3 Frequency Factors</t>
  </si>
  <si>
    <t>For Cs positive</t>
  </si>
  <si>
    <t>GAMMAINV(F,4/Cs^2,1)*Cs/2-2/Cs    (From Problem 3-12)</t>
  </si>
  <si>
    <t>GAMMAINV(1-F,4/Cs^2,1)*Cs/2-2/Cs    (From Problem 3-12)</t>
  </si>
  <si>
    <t>For Cs negative</t>
  </si>
  <si>
    <t>QT</t>
  </si>
  <si>
    <t>Mean of Logs</t>
  </si>
  <si>
    <t>Std Dev of Logs</t>
  </si>
  <si>
    <t>Log(QT)</t>
  </si>
  <si>
    <t>cfs</t>
  </si>
  <si>
    <t>N</t>
  </si>
  <si>
    <t>NORMINV(F)</t>
  </si>
  <si>
    <t>StdDev</t>
  </si>
  <si>
    <t>z</t>
  </si>
  <si>
    <t>Log(Q)</t>
  </si>
  <si>
    <t>Notes on overlaying line and bar graphs</t>
  </si>
  <si>
    <t>1.  Create 2D column graph with normal distribution and scaled relative frequency</t>
  </si>
  <si>
    <t>2.  Select normal distribution series and change chart type to line</t>
  </si>
  <si>
    <t>1.  Create higher resolution normal distribution plot using X Y Scatter chart type</t>
  </si>
  <si>
    <t>2.  Create a 2D column graph with scaled relative frequency (using design select data to add horizontal axis labels).</t>
  </si>
  <si>
    <t>3.  Select and copy higher frequency series and past ontoscaled  relative frequency histogram</t>
  </si>
  <si>
    <t>4.  Double click on higher resolution normal distribution series and set option for secondary axis</t>
  </si>
  <si>
    <t>5.  Use Layout, Axes, Secondary horizontal axis to set a secondary default horizontal axis</t>
  </si>
  <si>
    <t>6.  Change chart type for the scaled relative frequency series to column</t>
  </si>
  <si>
    <t>7.  Adjust the axis limits so the horizontal and vertical axes are consistent</t>
  </si>
  <si>
    <t>8.  Edit legend labels and set secondary axis labels to none if desired</t>
  </si>
  <si>
    <t>9.  For column chart set gap to 0 to get the histogram look and adjust the fill (if desired)</t>
  </si>
  <si>
    <t>Notes on overlaying higher resolution line and bar graphs</t>
  </si>
  <si>
    <t>Confidence intervals</t>
  </si>
  <si>
    <t>F-KS</t>
  </si>
  <si>
    <t>F+KS</t>
  </si>
  <si>
    <t>KS</t>
  </si>
  <si>
    <t>1.36/sqrt(N) for 90%</t>
  </si>
  <si>
    <t>Normal distribution quantile (F-KS)</t>
  </si>
  <si>
    <t>Normal distribution quantile (F+KS)</t>
  </si>
  <si>
    <t>LN(x)</t>
  </si>
  <si>
    <t>Mean logs</t>
  </si>
  <si>
    <t>stddev logs</t>
  </si>
  <si>
    <t>Empirical CDF</t>
  </si>
  <si>
    <t>Normal CDF</t>
  </si>
  <si>
    <t>Log Normal CDF</t>
  </si>
  <si>
    <t>Log Pearson 3</t>
  </si>
  <si>
    <t>Log Pearson 3 by Frequency Factor</t>
  </si>
  <si>
    <t>Normal distribution quantile z</t>
  </si>
  <si>
    <t>F_Normal</t>
  </si>
  <si>
    <t>F_LN</t>
  </si>
  <si>
    <t>F_LP3</t>
  </si>
  <si>
    <t>K(F,Cs)</t>
  </si>
  <si>
    <t>LogQ</t>
  </si>
  <si>
    <t>Alpha</t>
  </si>
  <si>
    <t>Beta</t>
  </si>
  <si>
    <t>x0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</si>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</sst>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00"/>
    <numFmt numFmtId="167" formatCode="0.0000000"/>
    <numFmt numFmtId="169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14" fontId="0" fillId="0" borderId="0" xfId="0" applyNumberFormat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0" fillId="0" borderId="0" xfId="0" applyNumberFormat="1" applyFill="1" applyBorder="1" applyAlignment="1"/>
    <xf numFmtId="0" fontId="16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0" fontId="0" fillId="33" borderId="0" xfId="0" applyFill="1"/>
    <xf numFmtId="166" fontId="0" fillId="0" borderId="0" xfId="0" applyNumberFormat="1"/>
    <xf numFmtId="2" fontId="0" fillId="0" borderId="0" xfId="0" applyNumberFormat="1"/>
    <xf numFmtId="0" fontId="0" fillId="0" borderId="0" xfId="0" quotePrefix="1"/>
    <xf numFmtId="167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16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BlacksmithFork!$J$11:$J$21</c:f>
              <c:numCache>
                <c:formatCode>General</c:formatCode>
                <c:ptCount val="11"/>
                <c:pt idx="1">
                  <c:v>100</c:v>
                </c:pt>
                <c:pt idx="2">
                  <c:v>300</c:v>
                </c:pt>
                <c:pt idx="3">
                  <c:v>500</c:v>
                </c:pt>
                <c:pt idx="4">
                  <c:v>700</c:v>
                </c:pt>
                <c:pt idx="5">
                  <c:v>900</c:v>
                </c:pt>
                <c:pt idx="6">
                  <c:v>1100</c:v>
                </c:pt>
                <c:pt idx="7">
                  <c:v>1300</c:v>
                </c:pt>
                <c:pt idx="8">
                  <c:v>1500</c:v>
                </c:pt>
                <c:pt idx="9">
                  <c:v>1700</c:v>
                </c:pt>
              </c:numCache>
            </c:numRef>
          </c:cat>
          <c:val>
            <c:numRef>
              <c:f>BlacksmithFork!$K$11:$K$21</c:f>
              <c:numCache>
                <c:formatCode>General</c:formatCode>
                <c:ptCount val="11"/>
                <c:pt idx="1">
                  <c:v>15</c:v>
                </c:pt>
                <c:pt idx="2">
                  <c:v>23</c:v>
                </c:pt>
                <c:pt idx="3">
                  <c:v>20</c:v>
                </c:pt>
                <c:pt idx="4">
                  <c:v>15</c:v>
                </c:pt>
                <c:pt idx="5">
                  <c:v>10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618560"/>
        <c:axId val="157620480"/>
      </c:barChart>
      <c:catAx>
        <c:axId val="15761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 Center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7620480"/>
        <c:crosses val="autoZero"/>
        <c:auto val="1"/>
        <c:lblAlgn val="ctr"/>
        <c:lblOffset val="100"/>
        <c:noMultiLvlLbl val="0"/>
      </c:catAx>
      <c:valAx>
        <c:axId val="157620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7618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FItted Normal Distribution Probability plot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59083180640156"/>
          <c:y val="9.4450138594975863E-2"/>
          <c:w val="0.83512933524818833"/>
          <c:h val="0.79623083173069364"/>
        </c:manualLayout>
      </c:layout>
      <c:scatterChart>
        <c:scatterStyle val="lineMarker"/>
        <c:varyColors val="0"/>
        <c:ser>
          <c:idx val="2"/>
          <c:order val="0"/>
          <c:tx>
            <c:v>Data</c:v>
          </c:tx>
          <c:spPr>
            <a:ln w="28575">
              <a:noFill/>
            </a:ln>
          </c:spPr>
          <c:xVal>
            <c:numRef>
              <c:f>'Probability Plotting'!$D$7:$D$98</c:f>
              <c:numCache>
                <c:formatCode>0.0000</c:formatCode>
                <c:ptCount val="92"/>
                <c:pt idx="0">
                  <c:v>2.2989923037331148</c:v>
                </c:pt>
                <c:pt idx="1">
                  <c:v>2.0236055582676937</c:v>
                </c:pt>
                <c:pt idx="2">
                  <c:v>1.8485962885014089</c:v>
                </c:pt>
                <c:pt idx="3">
                  <c:v>1.716768353371364</c:v>
                </c:pt>
                <c:pt idx="4">
                  <c:v>1.609409260406925</c:v>
                </c:pt>
                <c:pt idx="5">
                  <c:v>1.5179291595942797</c:v>
                </c:pt>
                <c:pt idx="6">
                  <c:v>1.4376350363450865</c:v>
                </c:pt>
                <c:pt idx="7">
                  <c:v>1.3656685790871181</c:v>
                </c:pt>
                <c:pt idx="8">
                  <c:v>1.3001534333634226</c:v>
                </c:pt>
                <c:pt idx="9">
                  <c:v>1.2397881470988359</c:v>
                </c:pt>
                <c:pt idx="10">
                  <c:v>1.1836310597868931</c:v>
                </c:pt>
                <c:pt idx="11">
                  <c:v>1.1309776082451586</c:v>
                </c:pt>
                <c:pt idx="12">
                  <c:v>1.0812860462359704</c:v>
                </c:pt>
                <c:pt idx="13">
                  <c:v>1.0341302659571439</c:v>
                </c:pt>
                <c:pt idx="14">
                  <c:v>0.98916862734063549</c:v>
                </c:pt>
                <c:pt idx="15">
                  <c:v>0.94612267136459138</c:v>
                </c:pt>
                <c:pt idx="16">
                  <c:v>0.90476216843124146</c:v>
                </c:pt>
                <c:pt idx="17">
                  <c:v>0.86489435868528353</c:v>
                </c:pt>
                <c:pt idx="18">
                  <c:v>0.82635604364735382</c:v>
                </c:pt>
                <c:pt idx="19">
                  <c:v>0.78900766450560555</c:v>
                </c:pt>
                <c:pt idx="20">
                  <c:v>0.75272879425816996</c:v>
                </c:pt>
                <c:pt idx="21">
                  <c:v>0.71741465515649117</c:v>
                </c:pt>
                <c:pt idx="22">
                  <c:v>0.68297339227599785</c:v>
                </c:pt>
                <c:pt idx="23">
                  <c:v>0.64932391318646576</c:v>
                </c:pt>
                <c:pt idx="24">
                  <c:v>0.61639415726488689</c:v>
                </c:pt>
                <c:pt idx="25">
                  <c:v>0.58411969513709139</c:v>
                </c:pt>
                <c:pt idx="26">
                  <c:v>0.55244258464677454</c:v>
                </c:pt>
                <c:pt idx="27">
                  <c:v>0.52131042820861928</c:v>
                </c:pt>
                <c:pt idx="28">
                  <c:v>0.49067558973722447</c:v>
                </c:pt>
                <c:pt idx="29">
                  <c:v>0.46049453910311638</c:v>
                </c:pt>
                <c:pt idx="30">
                  <c:v>0.43072729929545772</c:v>
                </c:pt>
                <c:pt idx="31">
                  <c:v>0.40133697688375852</c:v>
                </c:pt>
                <c:pt idx="32">
                  <c:v>0.37228936046519101</c:v>
                </c:pt>
                <c:pt idx="33">
                  <c:v>0.34355257491007402</c:v>
                </c:pt>
                <c:pt idx="34">
                  <c:v>0.31509678162523902</c:v>
                </c:pt>
                <c:pt idx="35">
                  <c:v>0.28689391692303928</c:v>
                </c:pt>
                <c:pt idx="36">
                  <c:v>0.25891746204365979</c:v>
                </c:pt>
                <c:pt idx="37">
                  <c:v>0.23114223952633875</c:v>
                </c:pt>
                <c:pt idx="38">
                  <c:v>0.20354423153248605</c:v>
                </c:pt>
                <c:pt idx="39">
                  <c:v>0.17610041644382621</c:v>
                </c:pt>
                <c:pt idx="40">
                  <c:v>0.14878862063175846</c:v>
                </c:pt>
                <c:pt idx="41">
                  <c:v>0.12158738275048291</c:v>
                </c:pt>
                <c:pt idx="42">
                  <c:v>9.4475828269202866E-2</c:v>
                </c:pt>
                <c:pt idx="43">
                  <c:v>6.7433552245449335E-2</c:v>
                </c:pt>
                <c:pt idx="44">
                  <c:v>4.044050856564621E-2</c:v>
                </c:pt>
                <c:pt idx="45">
                  <c:v>1.3476904050532538E-2</c:v>
                </c:pt>
                <c:pt idx="46">
                  <c:v>-1.3476904050532538E-2</c:v>
                </c:pt>
                <c:pt idx="47">
                  <c:v>-4.044050856564621E-2</c:v>
                </c:pt>
                <c:pt idx="48">
                  <c:v>-6.7433552245449335E-2</c:v>
                </c:pt>
                <c:pt idx="49">
                  <c:v>-9.4475828269202866E-2</c:v>
                </c:pt>
                <c:pt idx="50">
                  <c:v>-0.12158738275048291</c:v>
                </c:pt>
                <c:pt idx="51">
                  <c:v>-0.14878862063175846</c:v>
                </c:pt>
                <c:pt idx="52">
                  <c:v>-0.17610041644382646</c:v>
                </c:pt>
                <c:pt idx="53">
                  <c:v>-0.20354423153248635</c:v>
                </c:pt>
                <c:pt idx="54">
                  <c:v>-0.23114223952633903</c:v>
                </c:pt>
                <c:pt idx="55">
                  <c:v>-0.25891746204365979</c:v>
                </c:pt>
                <c:pt idx="56">
                  <c:v>-0.28689391692303928</c:v>
                </c:pt>
                <c:pt idx="57">
                  <c:v>-0.31509678162523902</c:v>
                </c:pt>
                <c:pt idx="58">
                  <c:v>-0.34355257491007402</c:v>
                </c:pt>
                <c:pt idx="59">
                  <c:v>-0.37228936046519101</c:v>
                </c:pt>
                <c:pt idx="60">
                  <c:v>-0.40133697688375852</c:v>
                </c:pt>
                <c:pt idx="61">
                  <c:v>-0.4307272992954575</c:v>
                </c:pt>
                <c:pt idx="62">
                  <c:v>-0.460494539103116</c:v>
                </c:pt>
                <c:pt idx="63">
                  <c:v>-0.49067558973722447</c:v>
                </c:pt>
                <c:pt idx="64">
                  <c:v>-0.52131042820861928</c:v>
                </c:pt>
                <c:pt idx="65">
                  <c:v>-0.55244258464677454</c:v>
                </c:pt>
                <c:pt idx="66">
                  <c:v>-0.58411969513709139</c:v>
                </c:pt>
                <c:pt idx="67">
                  <c:v>-0.61639415726488689</c:v>
                </c:pt>
                <c:pt idx="68">
                  <c:v>-0.64932391318646576</c:v>
                </c:pt>
                <c:pt idx="69">
                  <c:v>-0.68297339227599785</c:v>
                </c:pt>
                <c:pt idx="70">
                  <c:v>-0.71741465515649117</c:v>
                </c:pt>
                <c:pt idx="71">
                  <c:v>-0.75272879425816996</c:v>
                </c:pt>
                <c:pt idx="72">
                  <c:v>-0.78900766450560555</c:v>
                </c:pt>
                <c:pt idx="73">
                  <c:v>-0.82635604364735382</c:v>
                </c:pt>
                <c:pt idx="74">
                  <c:v>-0.86489435868528353</c:v>
                </c:pt>
                <c:pt idx="75">
                  <c:v>-0.90476216843124113</c:v>
                </c:pt>
                <c:pt idx="76">
                  <c:v>-0.9461226713645926</c:v>
                </c:pt>
                <c:pt idx="77">
                  <c:v>-0.98916862734063549</c:v>
                </c:pt>
                <c:pt idx="78">
                  <c:v>-1.0341302659571439</c:v>
                </c:pt>
                <c:pt idx="79">
                  <c:v>-1.0812860462359704</c:v>
                </c:pt>
                <c:pt idx="80">
                  <c:v>-1.1309776082451586</c:v>
                </c:pt>
                <c:pt idx="81">
                  <c:v>-1.1836310597868931</c:v>
                </c:pt>
                <c:pt idx="82">
                  <c:v>-1.2397881470988359</c:v>
                </c:pt>
                <c:pt idx="83">
                  <c:v>-1.3001534333634226</c:v>
                </c:pt>
                <c:pt idx="84">
                  <c:v>-1.3656685790871181</c:v>
                </c:pt>
                <c:pt idx="85">
                  <c:v>-1.4376350363450865</c:v>
                </c:pt>
                <c:pt idx="86">
                  <c:v>-1.5179291595942781</c:v>
                </c:pt>
                <c:pt idx="87">
                  <c:v>-1.609409260406925</c:v>
                </c:pt>
                <c:pt idx="88">
                  <c:v>-1.716768353371364</c:v>
                </c:pt>
                <c:pt idx="89">
                  <c:v>-1.8485962885014089</c:v>
                </c:pt>
                <c:pt idx="90">
                  <c:v>-2.0236055582676937</c:v>
                </c:pt>
                <c:pt idx="91">
                  <c:v>-2.2989923037331148</c:v>
                </c:pt>
              </c:numCache>
            </c:numRef>
          </c:xVal>
          <c:yVal>
            <c:numRef>
              <c:f>'Probability Plotting'!$B$7:$B$98</c:f>
              <c:numCache>
                <c:formatCode>General</c:formatCode>
                <c:ptCount val="92"/>
                <c:pt idx="0">
                  <c:v>1650</c:v>
                </c:pt>
                <c:pt idx="1">
                  <c:v>1620</c:v>
                </c:pt>
                <c:pt idx="2">
                  <c:v>1570</c:v>
                </c:pt>
                <c:pt idx="3">
                  <c:v>1460</c:v>
                </c:pt>
                <c:pt idx="4">
                  <c:v>1400</c:v>
                </c:pt>
                <c:pt idx="5">
                  <c:v>1270</c:v>
                </c:pt>
                <c:pt idx="6">
                  <c:v>1230</c:v>
                </c:pt>
                <c:pt idx="7">
                  <c:v>1100</c:v>
                </c:pt>
                <c:pt idx="8">
                  <c:v>1020</c:v>
                </c:pt>
                <c:pt idx="9">
                  <c:v>998</c:v>
                </c:pt>
                <c:pt idx="10">
                  <c:v>975</c:v>
                </c:pt>
                <c:pt idx="11">
                  <c:v>906</c:v>
                </c:pt>
                <c:pt idx="12">
                  <c:v>880</c:v>
                </c:pt>
                <c:pt idx="13">
                  <c:v>856</c:v>
                </c:pt>
                <c:pt idx="14">
                  <c:v>856</c:v>
                </c:pt>
                <c:pt idx="15">
                  <c:v>848</c:v>
                </c:pt>
                <c:pt idx="16">
                  <c:v>842</c:v>
                </c:pt>
                <c:pt idx="17">
                  <c:v>830</c:v>
                </c:pt>
                <c:pt idx="18">
                  <c:v>810</c:v>
                </c:pt>
                <c:pt idx="19">
                  <c:v>796</c:v>
                </c:pt>
                <c:pt idx="20">
                  <c:v>787</c:v>
                </c:pt>
                <c:pt idx="21">
                  <c:v>783</c:v>
                </c:pt>
                <c:pt idx="22">
                  <c:v>773</c:v>
                </c:pt>
                <c:pt idx="23">
                  <c:v>759</c:v>
                </c:pt>
                <c:pt idx="24">
                  <c:v>738</c:v>
                </c:pt>
                <c:pt idx="25">
                  <c:v>717</c:v>
                </c:pt>
                <c:pt idx="26">
                  <c:v>710</c:v>
                </c:pt>
                <c:pt idx="27">
                  <c:v>681</c:v>
                </c:pt>
                <c:pt idx="28">
                  <c:v>674</c:v>
                </c:pt>
                <c:pt idx="29">
                  <c:v>654</c:v>
                </c:pt>
                <c:pt idx="30">
                  <c:v>652</c:v>
                </c:pt>
                <c:pt idx="31">
                  <c:v>631</c:v>
                </c:pt>
                <c:pt idx="32">
                  <c:v>622</c:v>
                </c:pt>
                <c:pt idx="33">
                  <c:v>610</c:v>
                </c:pt>
                <c:pt idx="34">
                  <c:v>584</c:v>
                </c:pt>
                <c:pt idx="35">
                  <c:v>572</c:v>
                </c:pt>
                <c:pt idx="36">
                  <c:v>539</c:v>
                </c:pt>
                <c:pt idx="37">
                  <c:v>538</c:v>
                </c:pt>
                <c:pt idx="38">
                  <c:v>524</c:v>
                </c:pt>
                <c:pt idx="39">
                  <c:v>515</c:v>
                </c:pt>
                <c:pt idx="40">
                  <c:v>491</c:v>
                </c:pt>
                <c:pt idx="41">
                  <c:v>477</c:v>
                </c:pt>
                <c:pt idx="42">
                  <c:v>472</c:v>
                </c:pt>
                <c:pt idx="43">
                  <c:v>471</c:v>
                </c:pt>
                <c:pt idx="44">
                  <c:v>467</c:v>
                </c:pt>
                <c:pt idx="45">
                  <c:v>466</c:v>
                </c:pt>
                <c:pt idx="46">
                  <c:v>463</c:v>
                </c:pt>
                <c:pt idx="47">
                  <c:v>459</c:v>
                </c:pt>
                <c:pt idx="48">
                  <c:v>457</c:v>
                </c:pt>
                <c:pt idx="49">
                  <c:v>450</c:v>
                </c:pt>
                <c:pt idx="50">
                  <c:v>417</c:v>
                </c:pt>
                <c:pt idx="51">
                  <c:v>416</c:v>
                </c:pt>
                <c:pt idx="52">
                  <c:v>415</c:v>
                </c:pt>
                <c:pt idx="53">
                  <c:v>408</c:v>
                </c:pt>
                <c:pt idx="54">
                  <c:v>392</c:v>
                </c:pt>
                <c:pt idx="55">
                  <c:v>372</c:v>
                </c:pt>
                <c:pt idx="56">
                  <c:v>362</c:v>
                </c:pt>
                <c:pt idx="57">
                  <c:v>351</c:v>
                </c:pt>
                <c:pt idx="58">
                  <c:v>346</c:v>
                </c:pt>
                <c:pt idx="59">
                  <c:v>344</c:v>
                </c:pt>
                <c:pt idx="60">
                  <c:v>328</c:v>
                </c:pt>
                <c:pt idx="61">
                  <c:v>318</c:v>
                </c:pt>
                <c:pt idx="62">
                  <c:v>317</c:v>
                </c:pt>
                <c:pt idx="63">
                  <c:v>309</c:v>
                </c:pt>
                <c:pt idx="64">
                  <c:v>305</c:v>
                </c:pt>
                <c:pt idx="65">
                  <c:v>300</c:v>
                </c:pt>
                <c:pt idx="66">
                  <c:v>298</c:v>
                </c:pt>
                <c:pt idx="67">
                  <c:v>289</c:v>
                </c:pt>
                <c:pt idx="68">
                  <c:v>281</c:v>
                </c:pt>
                <c:pt idx="69">
                  <c:v>267</c:v>
                </c:pt>
                <c:pt idx="70">
                  <c:v>264</c:v>
                </c:pt>
                <c:pt idx="71">
                  <c:v>248</c:v>
                </c:pt>
                <c:pt idx="72">
                  <c:v>244</c:v>
                </c:pt>
                <c:pt idx="73">
                  <c:v>238</c:v>
                </c:pt>
                <c:pt idx="74">
                  <c:v>209</c:v>
                </c:pt>
                <c:pt idx="75">
                  <c:v>208</c:v>
                </c:pt>
                <c:pt idx="76">
                  <c:v>201</c:v>
                </c:pt>
                <c:pt idx="77">
                  <c:v>195</c:v>
                </c:pt>
                <c:pt idx="78">
                  <c:v>179</c:v>
                </c:pt>
                <c:pt idx="79">
                  <c:v>159</c:v>
                </c:pt>
                <c:pt idx="80">
                  <c:v>157</c:v>
                </c:pt>
                <c:pt idx="81">
                  <c:v>142</c:v>
                </c:pt>
                <c:pt idx="82">
                  <c:v>134</c:v>
                </c:pt>
                <c:pt idx="83">
                  <c:v>133</c:v>
                </c:pt>
                <c:pt idx="84">
                  <c:v>131</c:v>
                </c:pt>
                <c:pt idx="85">
                  <c:v>127</c:v>
                </c:pt>
                <c:pt idx="86">
                  <c:v>119</c:v>
                </c:pt>
                <c:pt idx="87">
                  <c:v>117</c:v>
                </c:pt>
                <c:pt idx="88">
                  <c:v>115</c:v>
                </c:pt>
                <c:pt idx="89">
                  <c:v>115</c:v>
                </c:pt>
                <c:pt idx="90">
                  <c:v>111</c:v>
                </c:pt>
                <c:pt idx="91">
                  <c:v>106</c:v>
                </c:pt>
              </c:numCache>
            </c:numRef>
          </c:yVal>
          <c:smooth val="0"/>
        </c:ser>
        <c:ser>
          <c:idx val="3"/>
          <c:order val="1"/>
          <c:tx>
            <c:v>Normal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'Probability Plotting'!$G$7:$G$98</c:f>
              <c:numCache>
                <c:formatCode>0.0000</c:formatCode>
                <c:ptCount val="92"/>
                <c:pt idx="0">
                  <c:v>3.0081583674809815</c:v>
                </c:pt>
                <c:pt idx="1">
                  <c:v>2.9264889095403177</c:v>
                </c:pt>
                <c:pt idx="2">
                  <c:v>2.790373146305881</c:v>
                </c:pt>
                <c:pt idx="3">
                  <c:v>2.4909184671901241</c:v>
                </c:pt>
                <c:pt idx="4">
                  <c:v>2.3275795513088071</c:v>
                </c:pt>
                <c:pt idx="5">
                  <c:v>1.9736785668992802</c:v>
                </c:pt>
                <c:pt idx="6">
                  <c:v>1.8647859563117339</c:v>
                </c:pt>
                <c:pt idx="7">
                  <c:v>1.5108849719022077</c:v>
                </c:pt>
                <c:pt idx="8">
                  <c:v>1.2930997507271138</c:v>
                </c:pt>
                <c:pt idx="9">
                  <c:v>1.2332088149039648</c:v>
                </c:pt>
                <c:pt idx="10">
                  <c:v>1.1705955638161247</c:v>
                </c:pt>
                <c:pt idx="11">
                  <c:v>0.98275581055260408</c:v>
                </c:pt>
                <c:pt idx="12">
                  <c:v>0.91197561367070279</c:v>
                </c:pt>
                <c:pt idx="13">
                  <c:v>0.84664004731817444</c:v>
                </c:pt>
                <c:pt idx="14">
                  <c:v>0.84664004731817444</c:v>
                </c:pt>
                <c:pt idx="15">
                  <c:v>0.82486152520066547</c:v>
                </c:pt>
                <c:pt idx="16">
                  <c:v>0.80852763361253221</c:v>
                </c:pt>
                <c:pt idx="17">
                  <c:v>0.77585985043626882</c:v>
                </c:pt>
                <c:pt idx="18">
                  <c:v>0.721413545142496</c:v>
                </c:pt>
                <c:pt idx="19">
                  <c:v>0.68330113143685456</c:v>
                </c:pt>
                <c:pt idx="20">
                  <c:v>0.65880029405465645</c:v>
                </c:pt>
                <c:pt idx="21">
                  <c:v>0.64791103299590136</c:v>
                </c:pt>
                <c:pt idx="22">
                  <c:v>0.62068788034901534</c:v>
                </c:pt>
                <c:pt idx="23">
                  <c:v>0.58257546664337367</c:v>
                </c:pt>
                <c:pt idx="24">
                  <c:v>0.52540684608491184</c:v>
                </c:pt>
                <c:pt idx="25">
                  <c:v>0.46823822552645006</c:v>
                </c:pt>
                <c:pt idx="26">
                  <c:v>0.44918201867362917</c:v>
                </c:pt>
                <c:pt idx="27">
                  <c:v>0.37023487599765825</c:v>
                </c:pt>
                <c:pt idx="28">
                  <c:v>0.35117866914483731</c:v>
                </c:pt>
                <c:pt idx="29">
                  <c:v>0.29673236385106411</c:v>
                </c:pt>
                <c:pt idx="30">
                  <c:v>0.291287733321687</c:v>
                </c:pt>
                <c:pt idx="31">
                  <c:v>0.23411911276322503</c:v>
                </c:pt>
                <c:pt idx="32">
                  <c:v>0.20961827538102698</c:v>
                </c:pt>
                <c:pt idx="33">
                  <c:v>0.17695049220476314</c:v>
                </c:pt>
                <c:pt idx="34">
                  <c:v>0.10617029532285778</c:v>
                </c:pt>
                <c:pt idx="35">
                  <c:v>7.3502512146593868E-2</c:v>
                </c:pt>
                <c:pt idx="36">
                  <c:v>-1.6333891588131998E-2</c:v>
                </c:pt>
                <c:pt idx="37">
                  <c:v>-1.9056206852820574E-2</c:v>
                </c:pt>
                <c:pt idx="38">
                  <c:v>-5.7168620558461974E-2</c:v>
                </c:pt>
                <c:pt idx="39">
                  <c:v>-8.166945794065987E-2</c:v>
                </c:pt>
                <c:pt idx="40">
                  <c:v>-0.14700502429318785</c:v>
                </c:pt>
                <c:pt idx="41">
                  <c:v>-0.18511743799882913</c:v>
                </c:pt>
                <c:pt idx="42">
                  <c:v>-0.19872901432227247</c:v>
                </c:pt>
                <c:pt idx="43">
                  <c:v>-0.20145132958696105</c:v>
                </c:pt>
                <c:pt idx="44">
                  <c:v>-0.21234059064571567</c:v>
                </c:pt>
                <c:pt idx="45">
                  <c:v>-0.21506290591040433</c:v>
                </c:pt>
                <c:pt idx="46">
                  <c:v>-0.22322985170447035</c:v>
                </c:pt>
                <c:pt idx="47">
                  <c:v>-0.23411911276322503</c:v>
                </c:pt>
                <c:pt idx="48">
                  <c:v>-0.23956374329260238</c:v>
                </c:pt>
                <c:pt idx="49">
                  <c:v>-0.25861995014542299</c:v>
                </c:pt>
                <c:pt idx="50">
                  <c:v>-0.34845635388014873</c:v>
                </c:pt>
                <c:pt idx="51">
                  <c:v>-0.35117866914483747</c:v>
                </c:pt>
                <c:pt idx="52">
                  <c:v>-0.35390098440952628</c:v>
                </c:pt>
                <c:pt idx="53">
                  <c:v>-0.37295719126234683</c:v>
                </c:pt>
                <c:pt idx="54">
                  <c:v>-0.41651423549736549</c:v>
                </c:pt>
                <c:pt idx="55">
                  <c:v>-0.47096054079113869</c:v>
                </c:pt>
                <c:pt idx="56">
                  <c:v>-0.49818369343802527</c:v>
                </c:pt>
                <c:pt idx="57">
                  <c:v>-0.52812916134960042</c:v>
                </c:pt>
                <c:pt idx="58">
                  <c:v>-0.54174073767304376</c:v>
                </c:pt>
                <c:pt idx="59">
                  <c:v>-0.54718536820242147</c:v>
                </c:pt>
                <c:pt idx="60">
                  <c:v>-0.59074241243743975</c:v>
                </c:pt>
                <c:pt idx="61">
                  <c:v>-0.61796556508432665</c:v>
                </c:pt>
                <c:pt idx="62">
                  <c:v>-0.62068788034901534</c:v>
                </c:pt>
                <c:pt idx="63">
                  <c:v>-0.64246640246652431</c:v>
                </c:pt>
                <c:pt idx="64">
                  <c:v>-0.65335566352527952</c:v>
                </c:pt>
                <c:pt idx="65">
                  <c:v>-0.66696723984872242</c:v>
                </c:pt>
                <c:pt idx="66">
                  <c:v>-0.67241187037809935</c:v>
                </c:pt>
                <c:pt idx="67">
                  <c:v>-0.69691270776029746</c:v>
                </c:pt>
                <c:pt idx="68">
                  <c:v>-0.71869122987780654</c:v>
                </c:pt>
                <c:pt idx="69">
                  <c:v>-0.75680364358344865</c:v>
                </c:pt>
                <c:pt idx="70">
                  <c:v>-0.76497058937751428</c:v>
                </c:pt>
                <c:pt idx="71">
                  <c:v>-0.80852763361253221</c:v>
                </c:pt>
                <c:pt idx="72">
                  <c:v>-0.81941689467128653</c:v>
                </c:pt>
                <c:pt idx="73">
                  <c:v>-0.83575078625941923</c:v>
                </c:pt>
                <c:pt idx="74">
                  <c:v>-0.91469792893539004</c:v>
                </c:pt>
                <c:pt idx="75">
                  <c:v>-0.91742024420007862</c:v>
                </c:pt>
                <c:pt idx="76">
                  <c:v>-0.93647645105290045</c:v>
                </c:pt>
                <c:pt idx="77">
                  <c:v>-0.95281034264103204</c:v>
                </c:pt>
                <c:pt idx="78">
                  <c:v>-0.99636738687605009</c:v>
                </c:pt>
                <c:pt idx="79">
                  <c:v>-1.0508136921698257</c:v>
                </c:pt>
                <c:pt idx="80">
                  <c:v>-1.0562583226992013</c:v>
                </c:pt>
                <c:pt idx="81">
                  <c:v>-1.097093051669531</c:v>
                </c:pt>
                <c:pt idx="82">
                  <c:v>-1.1188715737870407</c:v>
                </c:pt>
                <c:pt idx="83">
                  <c:v>-1.1215938890517283</c:v>
                </c:pt>
                <c:pt idx="84">
                  <c:v>-1.1270385195811068</c:v>
                </c:pt>
                <c:pt idx="85">
                  <c:v>-1.1379277806398607</c:v>
                </c:pt>
                <c:pt idx="86">
                  <c:v>-1.15970630275737</c:v>
                </c:pt>
                <c:pt idx="87">
                  <c:v>-1.1651509332867473</c:v>
                </c:pt>
                <c:pt idx="88">
                  <c:v>-1.1705955638161247</c:v>
                </c:pt>
                <c:pt idx="89">
                  <c:v>-1.1705955638161247</c:v>
                </c:pt>
                <c:pt idx="90">
                  <c:v>-1.1814848248748795</c:v>
                </c:pt>
                <c:pt idx="91">
                  <c:v>-1.1950964011983236</c:v>
                </c:pt>
              </c:numCache>
            </c:numRef>
          </c:xVal>
          <c:yVal>
            <c:numRef>
              <c:f>'Probability Plotting'!$B$7:$B$98</c:f>
              <c:numCache>
                <c:formatCode>General</c:formatCode>
                <c:ptCount val="92"/>
                <c:pt idx="0">
                  <c:v>1650</c:v>
                </c:pt>
                <c:pt idx="1">
                  <c:v>1620</c:v>
                </c:pt>
                <c:pt idx="2">
                  <c:v>1570</c:v>
                </c:pt>
                <c:pt idx="3">
                  <c:v>1460</c:v>
                </c:pt>
                <c:pt idx="4">
                  <c:v>1400</c:v>
                </c:pt>
                <c:pt idx="5">
                  <c:v>1270</c:v>
                </c:pt>
                <c:pt idx="6">
                  <c:v>1230</c:v>
                </c:pt>
                <c:pt idx="7">
                  <c:v>1100</c:v>
                </c:pt>
                <c:pt idx="8">
                  <c:v>1020</c:v>
                </c:pt>
                <c:pt idx="9">
                  <c:v>998</c:v>
                </c:pt>
                <c:pt idx="10">
                  <c:v>975</c:v>
                </c:pt>
                <c:pt idx="11">
                  <c:v>906</c:v>
                </c:pt>
                <c:pt idx="12">
                  <c:v>880</c:v>
                </c:pt>
                <c:pt idx="13">
                  <c:v>856</c:v>
                </c:pt>
                <c:pt idx="14">
                  <c:v>856</c:v>
                </c:pt>
                <c:pt idx="15">
                  <c:v>848</c:v>
                </c:pt>
                <c:pt idx="16">
                  <c:v>842</c:v>
                </c:pt>
                <c:pt idx="17">
                  <c:v>830</c:v>
                </c:pt>
                <c:pt idx="18">
                  <c:v>810</c:v>
                </c:pt>
                <c:pt idx="19">
                  <c:v>796</c:v>
                </c:pt>
                <c:pt idx="20">
                  <c:v>787</c:v>
                </c:pt>
                <c:pt idx="21">
                  <c:v>783</c:v>
                </c:pt>
                <c:pt idx="22">
                  <c:v>773</c:v>
                </c:pt>
                <c:pt idx="23">
                  <c:v>759</c:v>
                </c:pt>
                <c:pt idx="24">
                  <c:v>738</c:v>
                </c:pt>
                <c:pt idx="25">
                  <c:v>717</c:v>
                </c:pt>
                <c:pt idx="26">
                  <c:v>710</c:v>
                </c:pt>
                <c:pt idx="27">
                  <c:v>681</c:v>
                </c:pt>
                <c:pt idx="28">
                  <c:v>674</c:v>
                </c:pt>
                <c:pt idx="29">
                  <c:v>654</c:v>
                </c:pt>
                <c:pt idx="30">
                  <c:v>652</c:v>
                </c:pt>
                <c:pt idx="31">
                  <c:v>631</c:v>
                </c:pt>
                <c:pt idx="32">
                  <c:v>622</c:v>
                </c:pt>
                <c:pt idx="33">
                  <c:v>610</c:v>
                </c:pt>
                <c:pt idx="34">
                  <c:v>584</c:v>
                </c:pt>
                <c:pt idx="35">
                  <c:v>572</c:v>
                </c:pt>
                <c:pt idx="36">
                  <c:v>539</c:v>
                </c:pt>
                <c:pt idx="37">
                  <c:v>538</c:v>
                </c:pt>
                <c:pt idx="38">
                  <c:v>524</c:v>
                </c:pt>
                <c:pt idx="39">
                  <c:v>515</c:v>
                </c:pt>
                <c:pt idx="40">
                  <c:v>491</c:v>
                </c:pt>
                <c:pt idx="41">
                  <c:v>477</c:v>
                </c:pt>
                <c:pt idx="42">
                  <c:v>472</c:v>
                </c:pt>
                <c:pt idx="43">
                  <c:v>471</c:v>
                </c:pt>
                <c:pt idx="44">
                  <c:v>467</c:v>
                </c:pt>
                <c:pt idx="45">
                  <c:v>466</c:v>
                </c:pt>
                <c:pt idx="46">
                  <c:v>463</c:v>
                </c:pt>
                <c:pt idx="47">
                  <c:v>459</c:v>
                </c:pt>
                <c:pt idx="48">
                  <c:v>457</c:v>
                </c:pt>
                <c:pt idx="49">
                  <c:v>450</c:v>
                </c:pt>
                <c:pt idx="50">
                  <c:v>417</c:v>
                </c:pt>
                <c:pt idx="51">
                  <c:v>416</c:v>
                </c:pt>
                <c:pt idx="52">
                  <c:v>415</c:v>
                </c:pt>
                <c:pt idx="53">
                  <c:v>408</c:v>
                </c:pt>
                <c:pt idx="54">
                  <c:v>392</c:v>
                </c:pt>
                <c:pt idx="55">
                  <c:v>372</c:v>
                </c:pt>
                <c:pt idx="56">
                  <c:v>362</c:v>
                </c:pt>
                <c:pt idx="57">
                  <c:v>351</c:v>
                </c:pt>
                <c:pt idx="58">
                  <c:v>346</c:v>
                </c:pt>
                <c:pt idx="59">
                  <c:v>344</c:v>
                </c:pt>
                <c:pt idx="60">
                  <c:v>328</c:v>
                </c:pt>
                <c:pt idx="61">
                  <c:v>318</c:v>
                </c:pt>
                <c:pt idx="62">
                  <c:v>317</c:v>
                </c:pt>
                <c:pt idx="63">
                  <c:v>309</c:v>
                </c:pt>
                <c:pt idx="64">
                  <c:v>305</c:v>
                </c:pt>
                <c:pt idx="65">
                  <c:v>300</c:v>
                </c:pt>
                <c:pt idx="66">
                  <c:v>298</c:v>
                </c:pt>
                <c:pt idx="67">
                  <c:v>289</c:v>
                </c:pt>
                <c:pt idx="68">
                  <c:v>281</c:v>
                </c:pt>
                <c:pt idx="69">
                  <c:v>267</c:v>
                </c:pt>
                <c:pt idx="70">
                  <c:v>264</c:v>
                </c:pt>
                <c:pt idx="71">
                  <c:v>248</c:v>
                </c:pt>
                <c:pt idx="72">
                  <c:v>244</c:v>
                </c:pt>
                <c:pt idx="73">
                  <c:v>238</c:v>
                </c:pt>
                <c:pt idx="74">
                  <c:v>209</c:v>
                </c:pt>
                <c:pt idx="75">
                  <c:v>208</c:v>
                </c:pt>
                <c:pt idx="76">
                  <c:v>201</c:v>
                </c:pt>
                <c:pt idx="77">
                  <c:v>195</c:v>
                </c:pt>
                <c:pt idx="78">
                  <c:v>179</c:v>
                </c:pt>
                <c:pt idx="79">
                  <c:v>159</c:v>
                </c:pt>
                <c:pt idx="80">
                  <c:v>157</c:v>
                </c:pt>
                <c:pt idx="81">
                  <c:v>142</c:v>
                </c:pt>
                <c:pt idx="82">
                  <c:v>134</c:v>
                </c:pt>
                <c:pt idx="83">
                  <c:v>133</c:v>
                </c:pt>
                <c:pt idx="84">
                  <c:v>131</c:v>
                </c:pt>
                <c:pt idx="85">
                  <c:v>127</c:v>
                </c:pt>
                <c:pt idx="86">
                  <c:v>119</c:v>
                </c:pt>
                <c:pt idx="87">
                  <c:v>117</c:v>
                </c:pt>
                <c:pt idx="88">
                  <c:v>115</c:v>
                </c:pt>
                <c:pt idx="89">
                  <c:v>115</c:v>
                </c:pt>
                <c:pt idx="90">
                  <c:v>111</c:v>
                </c:pt>
                <c:pt idx="91">
                  <c:v>106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97056"/>
        <c:axId val="170320640"/>
      </c:scatterChart>
      <c:valAx>
        <c:axId val="162797056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Std Normal Distribution Quantile</a:t>
                </a:r>
              </a:p>
            </c:rich>
          </c:tx>
          <c:layout>
            <c:manualLayout>
              <c:xMode val="edge"/>
              <c:yMode val="edge"/>
              <c:x val="0.35992308068090473"/>
              <c:y val="0.93466186766475412"/>
            </c:manualLayout>
          </c:layout>
          <c:overlay val="0"/>
        </c:title>
        <c:numFmt formatCode="0.0000" sourceLinked="1"/>
        <c:majorTickMark val="out"/>
        <c:minorTickMark val="none"/>
        <c:tickLblPos val="nextTo"/>
        <c:crossAx val="170320640"/>
        <c:crosses val="autoZero"/>
        <c:crossBetween val="midCat"/>
      </c:valAx>
      <c:valAx>
        <c:axId val="170320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Q (cfs)</a:t>
                </a:r>
              </a:p>
            </c:rich>
          </c:tx>
          <c:layout>
            <c:manualLayout>
              <c:xMode val="edge"/>
              <c:yMode val="edge"/>
              <c:x val="1.8867924528301886E-2"/>
              <c:y val="0.45450712103610003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crossAx val="162797056"/>
        <c:crossesAt val="-3"/>
        <c:crossBetween val="midCat"/>
      </c:valAx>
    </c:plotArea>
    <c:legend>
      <c:legendPos val="r"/>
      <c:layout>
        <c:manualLayout>
          <c:xMode val="edge"/>
          <c:yMode val="edge"/>
          <c:x val="0.77297660905594345"/>
          <c:y val="0.45541425922442291"/>
          <c:w val="0.1491407729877921"/>
          <c:h val="0.11292998211289162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Fitted Log Normal Probability plot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59083180640156"/>
          <c:y val="9.4450138594975863E-2"/>
          <c:w val="0.83512933524818833"/>
          <c:h val="0.79623083173069364"/>
        </c:manualLayout>
      </c:layout>
      <c:scatterChart>
        <c:scatterStyle val="lineMarker"/>
        <c:varyColors val="0"/>
        <c:ser>
          <c:idx val="2"/>
          <c:order val="0"/>
          <c:tx>
            <c:v>Data</c:v>
          </c:tx>
          <c:spPr>
            <a:ln w="28575">
              <a:noFill/>
            </a:ln>
          </c:spPr>
          <c:xVal>
            <c:numRef>
              <c:f>'Probability Plotting'!$D$7:$D$98</c:f>
              <c:numCache>
                <c:formatCode>0.0000</c:formatCode>
                <c:ptCount val="92"/>
                <c:pt idx="0">
                  <c:v>2.2989923037331148</c:v>
                </c:pt>
                <c:pt idx="1">
                  <c:v>2.0236055582676937</c:v>
                </c:pt>
                <c:pt idx="2">
                  <c:v>1.8485962885014089</c:v>
                </c:pt>
                <c:pt idx="3">
                  <c:v>1.716768353371364</c:v>
                </c:pt>
                <c:pt idx="4">
                  <c:v>1.609409260406925</c:v>
                </c:pt>
                <c:pt idx="5">
                  <c:v>1.5179291595942797</c:v>
                </c:pt>
                <c:pt idx="6">
                  <c:v>1.4376350363450865</c:v>
                </c:pt>
                <c:pt idx="7">
                  <c:v>1.3656685790871181</c:v>
                </c:pt>
                <c:pt idx="8">
                  <c:v>1.3001534333634226</c:v>
                </c:pt>
                <c:pt idx="9">
                  <c:v>1.2397881470988359</c:v>
                </c:pt>
                <c:pt idx="10">
                  <c:v>1.1836310597868931</c:v>
                </c:pt>
                <c:pt idx="11">
                  <c:v>1.1309776082451586</c:v>
                </c:pt>
                <c:pt idx="12">
                  <c:v>1.0812860462359704</c:v>
                </c:pt>
                <c:pt idx="13">
                  <c:v>1.0341302659571439</c:v>
                </c:pt>
                <c:pt idx="14">
                  <c:v>0.98916862734063549</c:v>
                </c:pt>
                <c:pt idx="15">
                  <c:v>0.94612267136459138</c:v>
                </c:pt>
                <c:pt idx="16">
                  <c:v>0.90476216843124146</c:v>
                </c:pt>
                <c:pt idx="17">
                  <c:v>0.86489435868528353</c:v>
                </c:pt>
                <c:pt idx="18">
                  <c:v>0.82635604364735382</c:v>
                </c:pt>
                <c:pt idx="19">
                  <c:v>0.78900766450560555</c:v>
                </c:pt>
                <c:pt idx="20">
                  <c:v>0.75272879425816996</c:v>
                </c:pt>
                <c:pt idx="21">
                  <c:v>0.71741465515649117</c:v>
                </c:pt>
                <c:pt idx="22">
                  <c:v>0.68297339227599785</c:v>
                </c:pt>
                <c:pt idx="23">
                  <c:v>0.64932391318646576</c:v>
                </c:pt>
                <c:pt idx="24">
                  <c:v>0.61639415726488689</c:v>
                </c:pt>
                <c:pt idx="25">
                  <c:v>0.58411969513709139</c:v>
                </c:pt>
                <c:pt idx="26">
                  <c:v>0.55244258464677454</c:v>
                </c:pt>
                <c:pt idx="27">
                  <c:v>0.52131042820861928</c:v>
                </c:pt>
                <c:pt idx="28">
                  <c:v>0.49067558973722447</c:v>
                </c:pt>
                <c:pt idx="29">
                  <c:v>0.46049453910311638</c:v>
                </c:pt>
                <c:pt idx="30">
                  <c:v>0.43072729929545772</c:v>
                </c:pt>
                <c:pt idx="31">
                  <c:v>0.40133697688375852</c:v>
                </c:pt>
                <c:pt idx="32">
                  <c:v>0.37228936046519101</c:v>
                </c:pt>
                <c:pt idx="33">
                  <c:v>0.34355257491007402</c:v>
                </c:pt>
                <c:pt idx="34">
                  <c:v>0.31509678162523902</c:v>
                </c:pt>
                <c:pt idx="35">
                  <c:v>0.28689391692303928</c:v>
                </c:pt>
                <c:pt idx="36">
                  <c:v>0.25891746204365979</c:v>
                </c:pt>
                <c:pt idx="37">
                  <c:v>0.23114223952633875</c:v>
                </c:pt>
                <c:pt idx="38">
                  <c:v>0.20354423153248605</c:v>
                </c:pt>
                <c:pt idx="39">
                  <c:v>0.17610041644382621</c:v>
                </c:pt>
                <c:pt idx="40">
                  <c:v>0.14878862063175846</c:v>
                </c:pt>
                <c:pt idx="41">
                  <c:v>0.12158738275048291</c:v>
                </c:pt>
                <c:pt idx="42">
                  <c:v>9.4475828269202866E-2</c:v>
                </c:pt>
                <c:pt idx="43">
                  <c:v>6.7433552245449335E-2</c:v>
                </c:pt>
                <c:pt idx="44">
                  <c:v>4.044050856564621E-2</c:v>
                </c:pt>
                <c:pt idx="45">
                  <c:v>1.3476904050532538E-2</c:v>
                </c:pt>
                <c:pt idx="46">
                  <c:v>-1.3476904050532538E-2</c:v>
                </c:pt>
                <c:pt idx="47">
                  <c:v>-4.044050856564621E-2</c:v>
                </c:pt>
                <c:pt idx="48">
                  <c:v>-6.7433552245449335E-2</c:v>
                </c:pt>
                <c:pt idx="49">
                  <c:v>-9.4475828269202866E-2</c:v>
                </c:pt>
                <c:pt idx="50">
                  <c:v>-0.12158738275048291</c:v>
                </c:pt>
                <c:pt idx="51">
                  <c:v>-0.14878862063175846</c:v>
                </c:pt>
                <c:pt idx="52">
                  <c:v>-0.17610041644382646</c:v>
                </c:pt>
                <c:pt idx="53">
                  <c:v>-0.20354423153248635</c:v>
                </c:pt>
                <c:pt idx="54">
                  <c:v>-0.23114223952633903</c:v>
                </c:pt>
                <c:pt idx="55">
                  <c:v>-0.25891746204365979</c:v>
                </c:pt>
                <c:pt idx="56">
                  <c:v>-0.28689391692303928</c:v>
                </c:pt>
                <c:pt idx="57">
                  <c:v>-0.31509678162523902</c:v>
                </c:pt>
                <c:pt idx="58">
                  <c:v>-0.34355257491007402</c:v>
                </c:pt>
                <c:pt idx="59">
                  <c:v>-0.37228936046519101</c:v>
                </c:pt>
                <c:pt idx="60">
                  <c:v>-0.40133697688375852</c:v>
                </c:pt>
                <c:pt idx="61">
                  <c:v>-0.4307272992954575</c:v>
                </c:pt>
                <c:pt idx="62">
                  <c:v>-0.460494539103116</c:v>
                </c:pt>
                <c:pt idx="63">
                  <c:v>-0.49067558973722447</c:v>
                </c:pt>
                <c:pt idx="64">
                  <c:v>-0.52131042820861928</c:v>
                </c:pt>
                <c:pt idx="65">
                  <c:v>-0.55244258464677454</c:v>
                </c:pt>
                <c:pt idx="66">
                  <c:v>-0.58411969513709139</c:v>
                </c:pt>
                <c:pt idx="67">
                  <c:v>-0.61639415726488689</c:v>
                </c:pt>
                <c:pt idx="68">
                  <c:v>-0.64932391318646576</c:v>
                </c:pt>
                <c:pt idx="69">
                  <c:v>-0.68297339227599785</c:v>
                </c:pt>
                <c:pt idx="70">
                  <c:v>-0.71741465515649117</c:v>
                </c:pt>
                <c:pt idx="71">
                  <c:v>-0.75272879425816996</c:v>
                </c:pt>
                <c:pt idx="72">
                  <c:v>-0.78900766450560555</c:v>
                </c:pt>
                <c:pt idx="73">
                  <c:v>-0.82635604364735382</c:v>
                </c:pt>
                <c:pt idx="74">
                  <c:v>-0.86489435868528353</c:v>
                </c:pt>
                <c:pt idx="75">
                  <c:v>-0.90476216843124113</c:v>
                </c:pt>
                <c:pt idx="76">
                  <c:v>-0.9461226713645926</c:v>
                </c:pt>
                <c:pt idx="77">
                  <c:v>-0.98916862734063549</c:v>
                </c:pt>
                <c:pt idx="78">
                  <c:v>-1.0341302659571439</c:v>
                </c:pt>
                <c:pt idx="79">
                  <c:v>-1.0812860462359704</c:v>
                </c:pt>
                <c:pt idx="80">
                  <c:v>-1.1309776082451586</c:v>
                </c:pt>
                <c:pt idx="81">
                  <c:v>-1.1836310597868931</c:v>
                </c:pt>
                <c:pt idx="82">
                  <c:v>-1.2397881470988359</c:v>
                </c:pt>
                <c:pt idx="83">
                  <c:v>-1.3001534333634226</c:v>
                </c:pt>
                <c:pt idx="84">
                  <c:v>-1.3656685790871181</c:v>
                </c:pt>
                <c:pt idx="85">
                  <c:v>-1.4376350363450865</c:v>
                </c:pt>
                <c:pt idx="86">
                  <c:v>-1.5179291595942781</c:v>
                </c:pt>
                <c:pt idx="87">
                  <c:v>-1.609409260406925</c:v>
                </c:pt>
                <c:pt idx="88">
                  <c:v>-1.716768353371364</c:v>
                </c:pt>
                <c:pt idx="89">
                  <c:v>-1.8485962885014089</c:v>
                </c:pt>
                <c:pt idx="90">
                  <c:v>-2.0236055582676937</c:v>
                </c:pt>
                <c:pt idx="91">
                  <c:v>-2.2989923037331148</c:v>
                </c:pt>
              </c:numCache>
            </c:numRef>
          </c:xVal>
          <c:yVal>
            <c:numRef>
              <c:f>'Probability Plotting'!$B$7:$B$98</c:f>
              <c:numCache>
                <c:formatCode>General</c:formatCode>
                <c:ptCount val="92"/>
                <c:pt idx="0">
                  <c:v>1650</c:v>
                </c:pt>
                <c:pt idx="1">
                  <c:v>1620</c:v>
                </c:pt>
                <c:pt idx="2">
                  <c:v>1570</c:v>
                </c:pt>
                <c:pt idx="3">
                  <c:v>1460</c:v>
                </c:pt>
                <c:pt idx="4">
                  <c:v>1400</c:v>
                </c:pt>
                <c:pt idx="5">
                  <c:v>1270</c:v>
                </c:pt>
                <c:pt idx="6">
                  <c:v>1230</c:v>
                </c:pt>
                <c:pt idx="7">
                  <c:v>1100</c:v>
                </c:pt>
                <c:pt idx="8">
                  <c:v>1020</c:v>
                </c:pt>
                <c:pt idx="9">
                  <c:v>998</c:v>
                </c:pt>
                <c:pt idx="10">
                  <c:v>975</c:v>
                </c:pt>
                <c:pt idx="11">
                  <c:v>906</c:v>
                </c:pt>
                <c:pt idx="12">
                  <c:v>880</c:v>
                </c:pt>
                <c:pt idx="13">
                  <c:v>856</c:v>
                </c:pt>
                <c:pt idx="14">
                  <c:v>856</c:v>
                </c:pt>
                <c:pt idx="15">
                  <c:v>848</c:v>
                </c:pt>
                <c:pt idx="16">
                  <c:v>842</c:v>
                </c:pt>
                <c:pt idx="17">
                  <c:v>830</c:v>
                </c:pt>
                <c:pt idx="18">
                  <c:v>810</c:v>
                </c:pt>
                <c:pt idx="19">
                  <c:v>796</c:v>
                </c:pt>
                <c:pt idx="20">
                  <c:v>787</c:v>
                </c:pt>
                <c:pt idx="21">
                  <c:v>783</c:v>
                </c:pt>
                <c:pt idx="22">
                  <c:v>773</c:v>
                </c:pt>
                <c:pt idx="23">
                  <c:v>759</c:v>
                </c:pt>
                <c:pt idx="24">
                  <c:v>738</c:v>
                </c:pt>
                <c:pt idx="25">
                  <c:v>717</c:v>
                </c:pt>
                <c:pt idx="26">
                  <c:v>710</c:v>
                </c:pt>
                <c:pt idx="27">
                  <c:v>681</c:v>
                </c:pt>
                <c:pt idx="28">
                  <c:v>674</c:v>
                </c:pt>
                <c:pt idx="29">
                  <c:v>654</c:v>
                </c:pt>
                <c:pt idx="30">
                  <c:v>652</c:v>
                </c:pt>
                <c:pt idx="31">
                  <c:v>631</c:v>
                </c:pt>
                <c:pt idx="32">
                  <c:v>622</c:v>
                </c:pt>
                <c:pt idx="33">
                  <c:v>610</c:v>
                </c:pt>
                <c:pt idx="34">
                  <c:v>584</c:v>
                </c:pt>
                <c:pt idx="35">
                  <c:v>572</c:v>
                </c:pt>
                <c:pt idx="36">
                  <c:v>539</c:v>
                </c:pt>
                <c:pt idx="37">
                  <c:v>538</c:v>
                </c:pt>
                <c:pt idx="38">
                  <c:v>524</c:v>
                </c:pt>
                <c:pt idx="39">
                  <c:v>515</c:v>
                </c:pt>
                <c:pt idx="40">
                  <c:v>491</c:v>
                </c:pt>
                <c:pt idx="41">
                  <c:v>477</c:v>
                </c:pt>
                <c:pt idx="42">
                  <c:v>472</c:v>
                </c:pt>
                <c:pt idx="43">
                  <c:v>471</c:v>
                </c:pt>
                <c:pt idx="44">
                  <c:v>467</c:v>
                </c:pt>
                <c:pt idx="45">
                  <c:v>466</c:v>
                </c:pt>
                <c:pt idx="46">
                  <c:v>463</c:v>
                </c:pt>
                <c:pt idx="47">
                  <c:v>459</c:v>
                </c:pt>
                <c:pt idx="48">
                  <c:v>457</c:v>
                </c:pt>
                <c:pt idx="49">
                  <c:v>450</c:v>
                </c:pt>
                <c:pt idx="50">
                  <c:v>417</c:v>
                </c:pt>
                <c:pt idx="51">
                  <c:v>416</c:v>
                </c:pt>
                <c:pt idx="52">
                  <c:v>415</c:v>
                </c:pt>
                <c:pt idx="53">
                  <c:v>408</c:v>
                </c:pt>
                <c:pt idx="54">
                  <c:v>392</c:v>
                </c:pt>
                <c:pt idx="55">
                  <c:v>372</c:v>
                </c:pt>
                <c:pt idx="56">
                  <c:v>362</c:v>
                </c:pt>
                <c:pt idx="57">
                  <c:v>351</c:v>
                </c:pt>
                <c:pt idx="58">
                  <c:v>346</c:v>
                </c:pt>
                <c:pt idx="59">
                  <c:v>344</c:v>
                </c:pt>
                <c:pt idx="60">
                  <c:v>328</c:v>
                </c:pt>
                <c:pt idx="61">
                  <c:v>318</c:v>
                </c:pt>
                <c:pt idx="62">
                  <c:v>317</c:v>
                </c:pt>
                <c:pt idx="63">
                  <c:v>309</c:v>
                </c:pt>
                <c:pt idx="64">
                  <c:v>305</c:v>
                </c:pt>
                <c:pt idx="65">
                  <c:v>300</c:v>
                </c:pt>
                <c:pt idx="66">
                  <c:v>298</c:v>
                </c:pt>
                <c:pt idx="67">
                  <c:v>289</c:v>
                </c:pt>
                <c:pt idx="68">
                  <c:v>281</c:v>
                </c:pt>
                <c:pt idx="69">
                  <c:v>267</c:v>
                </c:pt>
                <c:pt idx="70">
                  <c:v>264</c:v>
                </c:pt>
                <c:pt idx="71">
                  <c:v>248</c:v>
                </c:pt>
                <c:pt idx="72">
                  <c:v>244</c:v>
                </c:pt>
                <c:pt idx="73">
                  <c:v>238</c:v>
                </c:pt>
                <c:pt idx="74">
                  <c:v>209</c:v>
                </c:pt>
                <c:pt idx="75">
                  <c:v>208</c:v>
                </c:pt>
                <c:pt idx="76">
                  <c:v>201</c:v>
                </c:pt>
                <c:pt idx="77">
                  <c:v>195</c:v>
                </c:pt>
                <c:pt idx="78">
                  <c:v>179</c:v>
                </c:pt>
                <c:pt idx="79">
                  <c:v>159</c:v>
                </c:pt>
                <c:pt idx="80">
                  <c:v>157</c:v>
                </c:pt>
                <c:pt idx="81">
                  <c:v>142</c:v>
                </c:pt>
                <c:pt idx="82">
                  <c:v>134</c:v>
                </c:pt>
                <c:pt idx="83">
                  <c:v>133</c:v>
                </c:pt>
                <c:pt idx="84">
                  <c:v>131</c:v>
                </c:pt>
                <c:pt idx="85">
                  <c:v>127</c:v>
                </c:pt>
                <c:pt idx="86">
                  <c:v>119</c:v>
                </c:pt>
                <c:pt idx="87">
                  <c:v>117</c:v>
                </c:pt>
                <c:pt idx="88">
                  <c:v>115</c:v>
                </c:pt>
                <c:pt idx="89">
                  <c:v>115</c:v>
                </c:pt>
                <c:pt idx="90">
                  <c:v>111</c:v>
                </c:pt>
                <c:pt idx="91">
                  <c:v>106</c:v>
                </c:pt>
              </c:numCache>
            </c:numRef>
          </c:yVal>
          <c:smooth val="0"/>
        </c:ser>
        <c:ser>
          <c:idx val="3"/>
          <c:order val="1"/>
          <c:tx>
            <c:v>Normal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'Probability Plotting'!$G$7:$G$98</c:f>
              <c:numCache>
                <c:formatCode>0.0000</c:formatCode>
                <c:ptCount val="92"/>
                <c:pt idx="0">
                  <c:v>3.0081583674809815</c:v>
                </c:pt>
                <c:pt idx="1">
                  <c:v>2.9264889095403177</c:v>
                </c:pt>
                <c:pt idx="2">
                  <c:v>2.790373146305881</c:v>
                </c:pt>
                <c:pt idx="3">
                  <c:v>2.4909184671901241</c:v>
                </c:pt>
                <c:pt idx="4">
                  <c:v>2.3275795513088071</c:v>
                </c:pt>
                <c:pt idx="5">
                  <c:v>1.9736785668992802</c:v>
                </c:pt>
                <c:pt idx="6">
                  <c:v>1.8647859563117339</c:v>
                </c:pt>
                <c:pt idx="7">
                  <c:v>1.5108849719022077</c:v>
                </c:pt>
                <c:pt idx="8">
                  <c:v>1.2930997507271138</c:v>
                </c:pt>
                <c:pt idx="9">
                  <c:v>1.2332088149039648</c:v>
                </c:pt>
                <c:pt idx="10">
                  <c:v>1.1705955638161247</c:v>
                </c:pt>
                <c:pt idx="11">
                  <c:v>0.98275581055260408</c:v>
                </c:pt>
                <c:pt idx="12">
                  <c:v>0.91197561367070279</c:v>
                </c:pt>
                <c:pt idx="13">
                  <c:v>0.84664004731817444</c:v>
                </c:pt>
                <c:pt idx="14">
                  <c:v>0.84664004731817444</c:v>
                </c:pt>
                <c:pt idx="15">
                  <c:v>0.82486152520066547</c:v>
                </c:pt>
                <c:pt idx="16">
                  <c:v>0.80852763361253221</c:v>
                </c:pt>
                <c:pt idx="17">
                  <c:v>0.77585985043626882</c:v>
                </c:pt>
                <c:pt idx="18">
                  <c:v>0.721413545142496</c:v>
                </c:pt>
                <c:pt idx="19">
                  <c:v>0.68330113143685456</c:v>
                </c:pt>
                <c:pt idx="20">
                  <c:v>0.65880029405465645</c:v>
                </c:pt>
                <c:pt idx="21">
                  <c:v>0.64791103299590136</c:v>
                </c:pt>
                <c:pt idx="22">
                  <c:v>0.62068788034901534</c:v>
                </c:pt>
                <c:pt idx="23">
                  <c:v>0.58257546664337367</c:v>
                </c:pt>
                <c:pt idx="24">
                  <c:v>0.52540684608491184</c:v>
                </c:pt>
                <c:pt idx="25">
                  <c:v>0.46823822552645006</c:v>
                </c:pt>
                <c:pt idx="26">
                  <c:v>0.44918201867362917</c:v>
                </c:pt>
                <c:pt idx="27">
                  <c:v>0.37023487599765825</c:v>
                </c:pt>
                <c:pt idx="28">
                  <c:v>0.35117866914483731</c:v>
                </c:pt>
                <c:pt idx="29">
                  <c:v>0.29673236385106411</c:v>
                </c:pt>
                <c:pt idx="30">
                  <c:v>0.291287733321687</c:v>
                </c:pt>
                <c:pt idx="31">
                  <c:v>0.23411911276322503</c:v>
                </c:pt>
                <c:pt idx="32">
                  <c:v>0.20961827538102698</c:v>
                </c:pt>
                <c:pt idx="33">
                  <c:v>0.17695049220476314</c:v>
                </c:pt>
                <c:pt idx="34">
                  <c:v>0.10617029532285778</c:v>
                </c:pt>
                <c:pt idx="35">
                  <c:v>7.3502512146593868E-2</c:v>
                </c:pt>
                <c:pt idx="36">
                  <c:v>-1.6333891588131998E-2</c:v>
                </c:pt>
                <c:pt idx="37">
                  <c:v>-1.9056206852820574E-2</c:v>
                </c:pt>
                <c:pt idx="38">
                  <c:v>-5.7168620558461974E-2</c:v>
                </c:pt>
                <c:pt idx="39">
                  <c:v>-8.166945794065987E-2</c:v>
                </c:pt>
                <c:pt idx="40">
                  <c:v>-0.14700502429318785</c:v>
                </c:pt>
                <c:pt idx="41">
                  <c:v>-0.18511743799882913</c:v>
                </c:pt>
                <c:pt idx="42">
                  <c:v>-0.19872901432227247</c:v>
                </c:pt>
                <c:pt idx="43">
                  <c:v>-0.20145132958696105</c:v>
                </c:pt>
                <c:pt idx="44">
                  <c:v>-0.21234059064571567</c:v>
                </c:pt>
                <c:pt idx="45">
                  <c:v>-0.21506290591040433</c:v>
                </c:pt>
                <c:pt idx="46">
                  <c:v>-0.22322985170447035</c:v>
                </c:pt>
                <c:pt idx="47">
                  <c:v>-0.23411911276322503</c:v>
                </c:pt>
                <c:pt idx="48">
                  <c:v>-0.23956374329260238</c:v>
                </c:pt>
                <c:pt idx="49">
                  <c:v>-0.25861995014542299</c:v>
                </c:pt>
                <c:pt idx="50">
                  <c:v>-0.34845635388014873</c:v>
                </c:pt>
                <c:pt idx="51">
                  <c:v>-0.35117866914483747</c:v>
                </c:pt>
                <c:pt idx="52">
                  <c:v>-0.35390098440952628</c:v>
                </c:pt>
                <c:pt idx="53">
                  <c:v>-0.37295719126234683</c:v>
                </c:pt>
                <c:pt idx="54">
                  <c:v>-0.41651423549736549</c:v>
                </c:pt>
                <c:pt idx="55">
                  <c:v>-0.47096054079113869</c:v>
                </c:pt>
                <c:pt idx="56">
                  <c:v>-0.49818369343802527</c:v>
                </c:pt>
                <c:pt idx="57">
                  <c:v>-0.52812916134960042</c:v>
                </c:pt>
                <c:pt idx="58">
                  <c:v>-0.54174073767304376</c:v>
                </c:pt>
                <c:pt idx="59">
                  <c:v>-0.54718536820242147</c:v>
                </c:pt>
                <c:pt idx="60">
                  <c:v>-0.59074241243743975</c:v>
                </c:pt>
                <c:pt idx="61">
                  <c:v>-0.61796556508432665</c:v>
                </c:pt>
                <c:pt idx="62">
                  <c:v>-0.62068788034901534</c:v>
                </c:pt>
                <c:pt idx="63">
                  <c:v>-0.64246640246652431</c:v>
                </c:pt>
                <c:pt idx="64">
                  <c:v>-0.65335566352527952</c:v>
                </c:pt>
                <c:pt idx="65">
                  <c:v>-0.66696723984872242</c:v>
                </c:pt>
                <c:pt idx="66">
                  <c:v>-0.67241187037809935</c:v>
                </c:pt>
                <c:pt idx="67">
                  <c:v>-0.69691270776029746</c:v>
                </c:pt>
                <c:pt idx="68">
                  <c:v>-0.71869122987780654</c:v>
                </c:pt>
                <c:pt idx="69">
                  <c:v>-0.75680364358344865</c:v>
                </c:pt>
                <c:pt idx="70">
                  <c:v>-0.76497058937751428</c:v>
                </c:pt>
                <c:pt idx="71">
                  <c:v>-0.80852763361253221</c:v>
                </c:pt>
                <c:pt idx="72">
                  <c:v>-0.81941689467128653</c:v>
                </c:pt>
                <c:pt idx="73">
                  <c:v>-0.83575078625941923</c:v>
                </c:pt>
                <c:pt idx="74">
                  <c:v>-0.91469792893539004</c:v>
                </c:pt>
                <c:pt idx="75">
                  <c:v>-0.91742024420007862</c:v>
                </c:pt>
                <c:pt idx="76">
                  <c:v>-0.93647645105290045</c:v>
                </c:pt>
                <c:pt idx="77">
                  <c:v>-0.95281034264103204</c:v>
                </c:pt>
                <c:pt idx="78">
                  <c:v>-0.99636738687605009</c:v>
                </c:pt>
                <c:pt idx="79">
                  <c:v>-1.0508136921698257</c:v>
                </c:pt>
                <c:pt idx="80">
                  <c:v>-1.0562583226992013</c:v>
                </c:pt>
                <c:pt idx="81">
                  <c:v>-1.097093051669531</c:v>
                </c:pt>
                <c:pt idx="82">
                  <c:v>-1.1188715737870407</c:v>
                </c:pt>
                <c:pt idx="83">
                  <c:v>-1.1215938890517283</c:v>
                </c:pt>
                <c:pt idx="84">
                  <c:v>-1.1270385195811068</c:v>
                </c:pt>
                <c:pt idx="85">
                  <c:v>-1.1379277806398607</c:v>
                </c:pt>
                <c:pt idx="86">
                  <c:v>-1.15970630275737</c:v>
                </c:pt>
                <c:pt idx="87">
                  <c:v>-1.1651509332867473</c:v>
                </c:pt>
                <c:pt idx="88">
                  <c:v>-1.1705955638161247</c:v>
                </c:pt>
                <c:pt idx="89">
                  <c:v>-1.1705955638161247</c:v>
                </c:pt>
                <c:pt idx="90">
                  <c:v>-1.1814848248748795</c:v>
                </c:pt>
                <c:pt idx="91">
                  <c:v>-1.1950964011983236</c:v>
                </c:pt>
              </c:numCache>
            </c:numRef>
          </c:xVal>
          <c:yVal>
            <c:numRef>
              <c:f>'Probability Plotting'!$B$7:$B$98</c:f>
              <c:numCache>
                <c:formatCode>General</c:formatCode>
                <c:ptCount val="92"/>
                <c:pt idx="0">
                  <c:v>1650</c:v>
                </c:pt>
                <c:pt idx="1">
                  <c:v>1620</c:v>
                </c:pt>
                <c:pt idx="2">
                  <c:v>1570</c:v>
                </c:pt>
                <c:pt idx="3">
                  <c:v>1460</c:v>
                </c:pt>
                <c:pt idx="4">
                  <c:v>1400</c:v>
                </c:pt>
                <c:pt idx="5">
                  <c:v>1270</c:v>
                </c:pt>
                <c:pt idx="6">
                  <c:v>1230</c:v>
                </c:pt>
                <c:pt idx="7">
                  <c:v>1100</c:v>
                </c:pt>
                <c:pt idx="8">
                  <c:v>1020</c:v>
                </c:pt>
                <c:pt idx="9">
                  <c:v>998</c:v>
                </c:pt>
                <c:pt idx="10">
                  <c:v>975</c:v>
                </c:pt>
                <c:pt idx="11">
                  <c:v>906</c:v>
                </c:pt>
                <c:pt idx="12">
                  <c:v>880</c:v>
                </c:pt>
                <c:pt idx="13">
                  <c:v>856</c:v>
                </c:pt>
                <c:pt idx="14">
                  <c:v>856</c:v>
                </c:pt>
                <c:pt idx="15">
                  <c:v>848</c:v>
                </c:pt>
                <c:pt idx="16">
                  <c:v>842</c:v>
                </c:pt>
                <c:pt idx="17">
                  <c:v>830</c:v>
                </c:pt>
                <c:pt idx="18">
                  <c:v>810</c:v>
                </c:pt>
                <c:pt idx="19">
                  <c:v>796</c:v>
                </c:pt>
                <c:pt idx="20">
                  <c:v>787</c:v>
                </c:pt>
                <c:pt idx="21">
                  <c:v>783</c:v>
                </c:pt>
                <c:pt idx="22">
                  <c:v>773</c:v>
                </c:pt>
                <c:pt idx="23">
                  <c:v>759</c:v>
                </c:pt>
                <c:pt idx="24">
                  <c:v>738</c:v>
                </c:pt>
                <c:pt idx="25">
                  <c:v>717</c:v>
                </c:pt>
                <c:pt idx="26">
                  <c:v>710</c:v>
                </c:pt>
                <c:pt idx="27">
                  <c:v>681</c:v>
                </c:pt>
                <c:pt idx="28">
                  <c:v>674</c:v>
                </c:pt>
                <c:pt idx="29">
                  <c:v>654</c:v>
                </c:pt>
                <c:pt idx="30">
                  <c:v>652</c:v>
                </c:pt>
                <c:pt idx="31">
                  <c:v>631</c:v>
                </c:pt>
                <c:pt idx="32">
                  <c:v>622</c:v>
                </c:pt>
                <c:pt idx="33">
                  <c:v>610</c:v>
                </c:pt>
                <c:pt idx="34">
                  <c:v>584</c:v>
                </c:pt>
                <c:pt idx="35">
                  <c:v>572</c:v>
                </c:pt>
                <c:pt idx="36">
                  <c:v>539</c:v>
                </c:pt>
                <c:pt idx="37">
                  <c:v>538</c:v>
                </c:pt>
                <c:pt idx="38">
                  <c:v>524</c:v>
                </c:pt>
                <c:pt idx="39">
                  <c:v>515</c:v>
                </c:pt>
                <c:pt idx="40">
                  <c:v>491</c:v>
                </c:pt>
                <c:pt idx="41">
                  <c:v>477</c:v>
                </c:pt>
                <c:pt idx="42">
                  <c:v>472</c:v>
                </c:pt>
                <c:pt idx="43">
                  <c:v>471</c:v>
                </c:pt>
                <c:pt idx="44">
                  <c:v>467</c:v>
                </c:pt>
                <c:pt idx="45">
                  <c:v>466</c:v>
                </c:pt>
                <c:pt idx="46">
                  <c:v>463</c:v>
                </c:pt>
                <c:pt idx="47">
                  <c:v>459</c:v>
                </c:pt>
                <c:pt idx="48">
                  <c:v>457</c:v>
                </c:pt>
                <c:pt idx="49">
                  <c:v>450</c:v>
                </c:pt>
                <c:pt idx="50">
                  <c:v>417</c:v>
                </c:pt>
                <c:pt idx="51">
                  <c:v>416</c:v>
                </c:pt>
                <c:pt idx="52">
                  <c:v>415</c:v>
                </c:pt>
                <c:pt idx="53">
                  <c:v>408</c:v>
                </c:pt>
                <c:pt idx="54">
                  <c:v>392</c:v>
                </c:pt>
                <c:pt idx="55">
                  <c:v>372</c:v>
                </c:pt>
                <c:pt idx="56">
                  <c:v>362</c:v>
                </c:pt>
                <c:pt idx="57">
                  <c:v>351</c:v>
                </c:pt>
                <c:pt idx="58">
                  <c:v>346</c:v>
                </c:pt>
                <c:pt idx="59">
                  <c:v>344</c:v>
                </c:pt>
                <c:pt idx="60">
                  <c:v>328</c:v>
                </c:pt>
                <c:pt idx="61">
                  <c:v>318</c:v>
                </c:pt>
                <c:pt idx="62">
                  <c:v>317</c:v>
                </c:pt>
                <c:pt idx="63">
                  <c:v>309</c:v>
                </c:pt>
                <c:pt idx="64">
                  <c:v>305</c:v>
                </c:pt>
                <c:pt idx="65">
                  <c:v>300</c:v>
                </c:pt>
                <c:pt idx="66">
                  <c:v>298</c:v>
                </c:pt>
                <c:pt idx="67">
                  <c:v>289</c:v>
                </c:pt>
                <c:pt idx="68">
                  <c:v>281</c:v>
                </c:pt>
                <c:pt idx="69">
                  <c:v>267</c:v>
                </c:pt>
                <c:pt idx="70">
                  <c:v>264</c:v>
                </c:pt>
                <c:pt idx="71">
                  <c:v>248</c:v>
                </c:pt>
                <c:pt idx="72">
                  <c:v>244</c:v>
                </c:pt>
                <c:pt idx="73">
                  <c:v>238</c:v>
                </c:pt>
                <c:pt idx="74">
                  <c:v>209</c:v>
                </c:pt>
                <c:pt idx="75">
                  <c:v>208</c:v>
                </c:pt>
                <c:pt idx="76">
                  <c:v>201</c:v>
                </c:pt>
                <c:pt idx="77">
                  <c:v>195</c:v>
                </c:pt>
                <c:pt idx="78">
                  <c:v>179</c:v>
                </c:pt>
                <c:pt idx="79">
                  <c:v>159</c:v>
                </c:pt>
                <c:pt idx="80">
                  <c:v>157</c:v>
                </c:pt>
                <c:pt idx="81">
                  <c:v>142</c:v>
                </c:pt>
                <c:pt idx="82">
                  <c:v>134</c:v>
                </c:pt>
                <c:pt idx="83">
                  <c:v>133</c:v>
                </c:pt>
                <c:pt idx="84">
                  <c:v>131</c:v>
                </c:pt>
                <c:pt idx="85">
                  <c:v>127</c:v>
                </c:pt>
                <c:pt idx="86">
                  <c:v>119</c:v>
                </c:pt>
                <c:pt idx="87">
                  <c:v>117</c:v>
                </c:pt>
                <c:pt idx="88">
                  <c:v>115</c:v>
                </c:pt>
                <c:pt idx="89">
                  <c:v>115</c:v>
                </c:pt>
                <c:pt idx="90">
                  <c:v>111</c:v>
                </c:pt>
                <c:pt idx="91">
                  <c:v>106</c:v>
                </c:pt>
              </c:numCache>
            </c:numRef>
          </c:yVal>
          <c:smooth val="0"/>
        </c:ser>
        <c:ser>
          <c:idx val="1"/>
          <c:order val="2"/>
          <c:tx>
            <c:v>Log Normal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'Probability Plotting'!$K$7:$K$98</c:f>
              <c:numCache>
                <c:formatCode>0.0000</c:formatCode>
                <c:ptCount val="92"/>
                <c:pt idx="0">
                  <c:v>1.873796510301649</c:v>
                </c:pt>
                <c:pt idx="1">
                  <c:v>1.8481497127901982</c:v>
                </c:pt>
                <c:pt idx="2">
                  <c:v>1.8043307245339733</c:v>
                </c:pt>
                <c:pt idx="3">
                  <c:v>1.7028021204998036</c:v>
                </c:pt>
                <c:pt idx="4">
                  <c:v>1.6441482873970856</c:v>
                </c:pt>
                <c:pt idx="5">
                  <c:v>1.5079338678614311</c:v>
                </c:pt>
                <c:pt idx="6">
                  <c:v>1.4632032906489403</c:v>
                </c:pt>
                <c:pt idx="7">
                  <c:v>1.3070733679433637</c:v>
                </c:pt>
                <c:pt idx="8">
                  <c:v>1.2015356124781413</c:v>
                </c:pt>
                <c:pt idx="9">
                  <c:v>1.171059035910478</c:v>
                </c:pt>
                <c:pt idx="10">
                  <c:v>1.1384702725626301</c:v>
                </c:pt>
                <c:pt idx="11">
                  <c:v>1.0358808318074479</c:v>
                </c:pt>
                <c:pt idx="12">
                  <c:v>0.99518311630661493</c:v>
                </c:pt>
                <c:pt idx="13">
                  <c:v>0.95653425993581076</c:v>
                </c:pt>
                <c:pt idx="14">
                  <c:v>0.95653425993581076</c:v>
                </c:pt>
                <c:pt idx="15">
                  <c:v>0.94341011423109822</c:v>
                </c:pt>
                <c:pt idx="16">
                  <c:v>0.93348549562199346</c:v>
                </c:pt>
                <c:pt idx="17">
                  <c:v>0.91342231025028497</c:v>
                </c:pt>
                <c:pt idx="18">
                  <c:v>0.879330101858533</c:v>
                </c:pt>
                <c:pt idx="19">
                  <c:v>0.85496091983659417</c:v>
                </c:pt>
                <c:pt idx="20">
                  <c:v>0.8390676326922476</c:v>
                </c:pt>
                <c:pt idx="21">
                  <c:v>0.831945521749759</c:v>
                </c:pt>
                <c:pt idx="22">
                  <c:v>0.81397983419356623</c:v>
                </c:pt>
                <c:pt idx="23">
                  <c:v>0.78843348666226609</c:v>
                </c:pt>
                <c:pt idx="24">
                  <c:v>0.74921657043881118</c:v>
                </c:pt>
                <c:pt idx="25">
                  <c:v>0.7088674644877575</c:v>
                </c:pt>
                <c:pt idx="26">
                  <c:v>0.69515470034538951</c:v>
                </c:pt>
                <c:pt idx="27">
                  <c:v>0.63686641795193843</c:v>
                </c:pt>
                <c:pt idx="28">
                  <c:v>0.62242499245022487</c:v>
                </c:pt>
                <c:pt idx="29">
                  <c:v>0.58032207273278336</c:v>
                </c:pt>
                <c:pt idx="30">
                  <c:v>0.57604117735504901</c:v>
                </c:pt>
                <c:pt idx="31">
                  <c:v>0.53028192897234938</c:v>
                </c:pt>
                <c:pt idx="32">
                  <c:v>0.51020273093089297</c:v>
                </c:pt>
                <c:pt idx="33">
                  <c:v>0.48297372861430954</c:v>
                </c:pt>
                <c:pt idx="34">
                  <c:v>0.42209225793139232</c:v>
                </c:pt>
                <c:pt idx="35">
                  <c:v>0.39307298894874337</c:v>
                </c:pt>
                <c:pt idx="36">
                  <c:v>0.31001620574976524</c:v>
                </c:pt>
                <c:pt idx="37">
                  <c:v>0.30742064094034488</c:v>
                </c:pt>
                <c:pt idx="38">
                  <c:v>0.27056736199765885</c:v>
                </c:pt>
                <c:pt idx="39">
                  <c:v>0.24635231700708901</c:v>
                </c:pt>
                <c:pt idx="40">
                  <c:v>0.17964966057215401</c:v>
                </c:pt>
                <c:pt idx="41">
                  <c:v>0.13921717708433615</c:v>
                </c:pt>
                <c:pt idx="42">
                  <c:v>0.12448878739459122</c:v>
                </c:pt>
                <c:pt idx="43">
                  <c:v>0.12152439339217931</c:v>
                </c:pt>
                <c:pt idx="44">
                  <c:v>0.10960354289513274</c:v>
                </c:pt>
                <c:pt idx="45">
                  <c:v>0.10660737615680833</c:v>
                </c:pt>
                <c:pt idx="46">
                  <c:v>9.7580146188277261E-2</c:v>
                </c:pt>
                <c:pt idx="47">
                  <c:v>8.5452423694632282E-2</c:v>
                </c:pt>
                <c:pt idx="48">
                  <c:v>7.9348871426953085E-2</c:v>
                </c:pt>
                <c:pt idx="49">
                  <c:v>5.7774068778709199E-2</c:v>
                </c:pt>
                <c:pt idx="50">
                  <c:v>-4.8677522121619264E-2</c:v>
                </c:pt>
                <c:pt idx="51">
                  <c:v>-5.2033373069149083E-2</c:v>
                </c:pt>
                <c:pt idx="52">
                  <c:v>-5.5397300681380754E-2</c:v>
                </c:pt>
                <c:pt idx="53">
                  <c:v>-7.9174250090270848E-2</c:v>
                </c:pt>
                <c:pt idx="54">
                  <c:v>-0.13509015626812704</c:v>
                </c:pt>
                <c:pt idx="55">
                  <c:v>-0.20828547867162606</c:v>
                </c:pt>
                <c:pt idx="56">
                  <c:v>-0.24637261042994305</c:v>
                </c:pt>
                <c:pt idx="57">
                  <c:v>-0.2895031678576272</c:v>
                </c:pt>
                <c:pt idx="58">
                  <c:v>-0.30955675788075632</c:v>
                </c:pt>
                <c:pt idx="59">
                  <c:v>-0.3176594544753199</c:v>
                </c:pt>
                <c:pt idx="60">
                  <c:v>-0.38422971427775854</c:v>
                </c:pt>
                <c:pt idx="61">
                  <c:v>-0.42750596527394924</c:v>
                </c:pt>
                <c:pt idx="62">
                  <c:v>-0.43190820906497973</c:v>
                </c:pt>
                <c:pt idx="63">
                  <c:v>-0.46763440320303978</c:v>
                </c:pt>
                <c:pt idx="64">
                  <c:v>-0.48584588231735693</c:v>
                </c:pt>
                <c:pt idx="65">
                  <c:v>-0.50894907357957486</c:v>
                </c:pt>
                <c:pt idx="66">
                  <c:v>-0.51829834755706761</c:v>
                </c:pt>
                <c:pt idx="67">
                  <c:v>-0.56116167661742455</c:v>
                </c:pt>
                <c:pt idx="68">
                  <c:v>-0.60039825302427496</c:v>
                </c:pt>
                <c:pt idx="69">
                  <c:v>-0.67182969935701653</c:v>
                </c:pt>
                <c:pt idx="70">
                  <c:v>-0.6876232148351763</c:v>
                </c:pt>
                <c:pt idx="71">
                  <c:v>-0.77500862102990975</c:v>
                </c:pt>
                <c:pt idx="72">
                  <c:v>-0.79773613395410459</c:v>
                </c:pt>
                <c:pt idx="73">
                  <c:v>-0.83253572190860914</c:v>
                </c:pt>
                <c:pt idx="74">
                  <c:v>-1.0141493200797917</c:v>
                </c:pt>
                <c:pt idx="75">
                  <c:v>-1.0208529840008156</c:v>
                </c:pt>
                <c:pt idx="76">
                  <c:v>-1.0687010730669808</c:v>
                </c:pt>
                <c:pt idx="77">
                  <c:v>-1.1110592009374503</c:v>
                </c:pt>
                <c:pt idx="78">
                  <c:v>-1.2307225061195957</c:v>
                </c:pt>
                <c:pt idx="79">
                  <c:v>-1.3963255762056175</c:v>
                </c:pt>
                <c:pt idx="80">
                  <c:v>-1.4140183598977736</c:v>
                </c:pt>
                <c:pt idx="81">
                  <c:v>-1.5543747731546904</c:v>
                </c:pt>
                <c:pt idx="82">
                  <c:v>-1.6354242154252656</c:v>
                </c:pt>
                <c:pt idx="83">
                  <c:v>-1.6458940115577367</c:v>
                </c:pt>
                <c:pt idx="84">
                  <c:v>-1.667071859865672</c:v>
                </c:pt>
                <c:pt idx="85">
                  <c:v>-1.7104152165703141</c:v>
                </c:pt>
                <c:pt idx="86">
                  <c:v>-1.8013553328402747</c:v>
                </c:pt>
                <c:pt idx="87">
                  <c:v>-1.8250459211475771</c:v>
                </c:pt>
                <c:pt idx="88">
                  <c:v>-1.8491449879404953</c:v>
                </c:pt>
                <c:pt idx="89">
                  <c:v>-1.8491449879404953</c:v>
                </c:pt>
                <c:pt idx="90">
                  <c:v>-1.8986266595877672</c:v>
                </c:pt>
                <c:pt idx="91">
                  <c:v>-1.9630487185638992</c:v>
                </c:pt>
              </c:numCache>
            </c:numRef>
          </c:xVal>
          <c:yVal>
            <c:numRef>
              <c:f>'Probability Plotting'!$B$7:$B$98</c:f>
              <c:numCache>
                <c:formatCode>General</c:formatCode>
                <c:ptCount val="92"/>
                <c:pt idx="0">
                  <c:v>1650</c:v>
                </c:pt>
                <c:pt idx="1">
                  <c:v>1620</c:v>
                </c:pt>
                <c:pt idx="2">
                  <c:v>1570</c:v>
                </c:pt>
                <c:pt idx="3">
                  <c:v>1460</c:v>
                </c:pt>
                <c:pt idx="4">
                  <c:v>1400</c:v>
                </c:pt>
                <c:pt idx="5">
                  <c:v>1270</c:v>
                </c:pt>
                <c:pt idx="6">
                  <c:v>1230</c:v>
                </c:pt>
                <c:pt idx="7">
                  <c:v>1100</c:v>
                </c:pt>
                <c:pt idx="8">
                  <c:v>1020</c:v>
                </c:pt>
                <c:pt idx="9">
                  <c:v>998</c:v>
                </c:pt>
                <c:pt idx="10">
                  <c:v>975</c:v>
                </c:pt>
                <c:pt idx="11">
                  <c:v>906</c:v>
                </c:pt>
                <c:pt idx="12">
                  <c:v>880</c:v>
                </c:pt>
                <c:pt idx="13">
                  <c:v>856</c:v>
                </c:pt>
                <c:pt idx="14">
                  <c:v>856</c:v>
                </c:pt>
                <c:pt idx="15">
                  <c:v>848</c:v>
                </c:pt>
                <c:pt idx="16">
                  <c:v>842</c:v>
                </c:pt>
                <c:pt idx="17">
                  <c:v>830</c:v>
                </c:pt>
                <c:pt idx="18">
                  <c:v>810</c:v>
                </c:pt>
                <c:pt idx="19">
                  <c:v>796</c:v>
                </c:pt>
                <c:pt idx="20">
                  <c:v>787</c:v>
                </c:pt>
                <c:pt idx="21">
                  <c:v>783</c:v>
                </c:pt>
                <c:pt idx="22">
                  <c:v>773</c:v>
                </c:pt>
                <c:pt idx="23">
                  <c:v>759</c:v>
                </c:pt>
                <c:pt idx="24">
                  <c:v>738</c:v>
                </c:pt>
                <c:pt idx="25">
                  <c:v>717</c:v>
                </c:pt>
                <c:pt idx="26">
                  <c:v>710</c:v>
                </c:pt>
                <c:pt idx="27">
                  <c:v>681</c:v>
                </c:pt>
                <c:pt idx="28">
                  <c:v>674</c:v>
                </c:pt>
                <c:pt idx="29">
                  <c:v>654</c:v>
                </c:pt>
                <c:pt idx="30">
                  <c:v>652</c:v>
                </c:pt>
                <c:pt idx="31">
                  <c:v>631</c:v>
                </c:pt>
                <c:pt idx="32">
                  <c:v>622</c:v>
                </c:pt>
                <c:pt idx="33">
                  <c:v>610</c:v>
                </c:pt>
                <c:pt idx="34">
                  <c:v>584</c:v>
                </c:pt>
                <c:pt idx="35">
                  <c:v>572</c:v>
                </c:pt>
                <c:pt idx="36">
                  <c:v>539</c:v>
                </c:pt>
                <c:pt idx="37">
                  <c:v>538</c:v>
                </c:pt>
                <c:pt idx="38">
                  <c:v>524</c:v>
                </c:pt>
                <c:pt idx="39">
                  <c:v>515</c:v>
                </c:pt>
                <c:pt idx="40">
                  <c:v>491</c:v>
                </c:pt>
                <c:pt idx="41">
                  <c:v>477</c:v>
                </c:pt>
                <c:pt idx="42">
                  <c:v>472</c:v>
                </c:pt>
                <c:pt idx="43">
                  <c:v>471</c:v>
                </c:pt>
                <c:pt idx="44">
                  <c:v>467</c:v>
                </c:pt>
                <c:pt idx="45">
                  <c:v>466</c:v>
                </c:pt>
                <c:pt idx="46">
                  <c:v>463</c:v>
                </c:pt>
                <c:pt idx="47">
                  <c:v>459</c:v>
                </c:pt>
                <c:pt idx="48">
                  <c:v>457</c:v>
                </c:pt>
                <c:pt idx="49">
                  <c:v>450</c:v>
                </c:pt>
                <c:pt idx="50">
                  <c:v>417</c:v>
                </c:pt>
                <c:pt idx="51">
                  <c:v>416</c:v>
                </c:pt>
                <c:pt idx="52">
                  <c:v>415</c:v>
                </c:pt>
                <c:pt idx="53">
                  <c:v>408</c:v>
                </c:pt>
                <c:pt idx="54">
                  <c:v>392</c:v>
                </c:pt>
                <c:pt idx="55">
                  <c:v>372</c:v>
                </c:pt>
                <c:pt idx="56">
                  <c:v>362</c:v>
                </c:pt>
                <c:pt idx="57">
                  <c:v>351</c:v>
                </c:pt>
                <c:pt idx="58">
                  <c:v>346</c:v>
                </c:pt>
                <c:pt idx="59">
                  <c:v>344</c:v>
                </c:pt>
                <c:pt idx="60">
                  <c:v>328</c:v>
                </c:pt>
                <c:pt idx="61">
                  <c:v>318</c:v>
                </c:pt>
                <c:pt idx="62">
                  <c:v>317</c:v>
                </c:pt>
                <c:pt idx="63">
                  <c:v>309</c:v>
                </c:pt>
                <c:pt idx="64">
                  <c:v>305</c:v>
                </c:pt>
                <c:pt idx="65">
                  <c:v>300</c:v>
                </c:pt>
                <c:pt idx="66">
                  <c:v>298</c:v>
                </c:pt>
                <c:pt idx="67">
                  <c:v>289</c:v>
                </c:pt>
                <c:pt idx="68">
                  <c:v>281</c:v>
                </c:pt>
                <c:pt idx="69">
                  <c:v>267</c:v>
                </c:pt>
                <c:pt idx="70">
                  <c:v>264</c:v>
                </c:pt>
                <c:pt idx="71">
                  <c:v>248</c:v>
                </c:pt>
                <c:pt idx="72">
                  <c:v>244</c:v>
                </c:pt>
                <c:pt idx="73">
                  <c:v>238</c:v>
                </c:pt>
                <c:pt idx="74">
                  <c:v>209</c:v>
                </c:pt>
                <c:pt idx="75">
                  <c:v>208</c:v>
                </c:pt>
                <c:pt idx="76">
                  <c:v>201</c:v>
                </c:pt>
                <c:pt idx="77">
                  <c:v>195</c:v>
                </c:pt>
                <c:pt idx="78">
                  <c:v>179</c:v>
                </c:pt>
                <c:pt idx="79">
                  <c:v>159</c:v>
                </c:pt>
                <c:pt idx="80">
                  <c:v>157</c:v>
                </c:pt>
                <c:pt idx="81">
                  <c:v>142</c:v>
                </c:pt>
                <c:pt idx="82">
                  <c:v>134</c:v>
                </c:pt>
                <c:pt idx="83">
                  <c:v>133</c:v>
                </c:pt>
                <c:pt idx="84">
                  <c:v>131</c:v>
                </c:pt>
                <c:pt idx="85">
                  <c:v>127</c:v>
                </c:pt>
                <c:pt idx="86">
                  <c:v>119</c:v>
                </c:pt>
                <c:pt idx="87">
                  <c:v>117</c:v>
                </c:pt>
                <c:pt idx="88">
                  <c:v>115</c:v>
                </c:pt>
                <c:pt idx="89">
                  <c:v>115</c:v>
                </c:pt>
                <c:pt idx="90">
                  <c:v>111</c:v>
                </c:pt>
                <c:pt idx="91">
                  <c:v>106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377728"/>
        <c:axId val="164379648"/>
      </c:scatterChart>
      <c:valAx>
        <c:axId val="164377728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Std Normal Distribution Quantile</a:t>
                </a:r>
              </a:p>
            </c:rich>
          </c:tx>
          <c:layout>
            <c:manualLayout>
              <c:xMode val="edge"/>
              <c:yMode val="edge"/>
              <c:x val="0.35992308068090473"/>
              <c:y val="0.93466186766475412"/>
            </c:manualLayout>
          </c:layout>
          <c:overlay val="0"/>
        </c:title>
        <c:numFmt formatCode="0.0000" sourceLinked="1"/>
        <c:majorTickMark val="out"/>
        <c:minorTickMark val="none"/>
        <c:tickLblPos val="nextTo"/>
        <c:crossAx val="164379648"/>
        <c:crosses val="autoZero"/>
        <c:crossBetween val="midCat"/>
      </c:valAx>
      <c:valAx>
        <c:axId val="164379648"/>
        <c:scaling>
          <c:logBase val="10"/>
          <c:orientation val="minMax"/>
          <c:max val="3000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Q (cfs)</a:t>
                </a:r>
              </a:p>
            </c:rich>
          </c:tx>
          <c:layout>
            <c:manualLayout>
              <c:xMode val="edge"/>
              <c:yMode val="edge"/>
              <c:x val="3.7735849056603772E-2"/>
              <c:y val="0.45450721324855914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crossAx val="164377728"/>
        <c:crossesAt val="-3"/>
        <c:crossBetween val="midCat"/>
        <c:majorUnit val="10"/>
        <c:minorUnit val="10"/>
      </c:valAx>
    </c:plotArea>
    <c:legend>
      <c:legendPos val="r"/>
      <c:layout>
        <c:manualLayout>
          <c:xMode val="edge"/>
          <c:yMode val="edge"/>
          <c:x val="0.73430759834266002"/>
          <c:y val="0.43452815686542434"/>
          <c:w val="0.19159869061311155"/>
          <c:h val="0.15690163458418024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Fitted LP3 Probability plot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59083180640156"/>
          <c:y val="9.4450138594975863E-2"/>
          <c:w val="0.83512933524818833"/>
          <c:h val="0.79623083173069364"/>
        </c:manualLayout>
      </c:layout>
      <c:scatterChart>
        <c:scatterStyle val="lineMarker"/>
        <c:varyColors val="0"/>
        <c:ser>
          <c:idx val="2"/>
          <c:order val="0"/>
          <c:tx>
            <c:v>Data</c:v>
          </c:tx>
          <c:spPr>
            <a:ln w="28575">
              <a:noFill/>
            </a:ln>
          </c:spPr>
          <c:xVal>
            <c:numRef>
              <c:f>'Probability Plotting'!$D$7:$D$98</c:f>
              <c:numCache>
                <c:formatCode>0.0000</c:formatCode>
                <c:ptCount val="92"/>
                <c:pt idx="0">
                  <c:v>2.2989923037331148</c:v>
                </c:pt>
                <c:pt idx="1">
                  <c:v>2.0236055582676937</c:v>
                </c:pt>
                <c:pt idx="2">
                  <c:v>1.8485962885014089</c:v>
                </c:pt>
                <c:pt idx="3">
                  <c:v>1.716768353371364</c:v>
                </c:pt>
                <c:pt idx="4">
                  <c:v>1.609409260406925</c:v>
                </c:pt>
                <c:pt idx="5">
                  <c:v>1.5179291595942797</c:v>
                </c:pt>
                <c:pt idx="6">
                  <c:v>1.4376350363450865</c:v>
                </c:pt>
                <c:pt idx="7">
                  <c:v>1.3656685790871181</c:v>
                </c:pt>
                <c:pt idx="8">
                  <c:v>1.3001534333634226</c:v>
                </c:pt>
                <c:pt idx="9">
                  <c:v>1.2397881470988359</c:v>
                </c:pt>
                <c:pt idx="10">
                  <c:v>1.1836310597868931</c:v>
                </c:pt>
                <c:pt idx="11">
                  <c:v>1.1309776082451586</c:v>
                </c:pt>
                <c:pt idx="12">
                  <c:v>1.0812860462359704</c:v>
                </c:pt>
                <c:pt idx="13">
                  <c:v>1.0341302659571439</c:v>
                </c:pt>
                <c:pt idx="14">
                  <c:v>0.98916862734063549</c:v>
                </c:pt>
                <c:pt idx="15">
                  <c:v>0.94612267136459138</c:v>
                </c:pt>
                <c:pt idx="16">
                  <c:v>0.90476216843124146</c:v>
                </c:pt>
                <c:pt idx="17">
                  <c:v>0.86489435868528353</c:v>
                </c:pt>
                <c:pt idx="18">
                  <c:v>0.82635604364735382</c:v>
                </c:pt>
                <c:pt idx="19">
                  <c:v>0.78900766450560555</c:v>
                </c:pt>
                <c:pt idx="20">
                  <c:v>0.75272879425816996</c:v>
                </c:pt>
                <c:pt idx="21">
                  <c:v>0.71741465515649117</c:v>
                </c:pt>
                <c:pt idx="22">
                  <c:v>0.68297339227599785</c:v>
                </c:pt>
                <c:pt idx="23">
                  <c:v>0.64932391318646576</c:v>
                </c:pt>
                <c:pt idx="24">
                  <c:v>0.61639415726488689</c:v>
                </c:pt>
                <c:pt idx="25">
                  <c:v>0.58411969513709139</c:v>
                </c:pt>
                <c:pt idx="26">
                  <c:v>0.55244258464677454</c:v>
                </c:pt>
                <c:pt idx="27">
                  <c:v>0.52131042820861928</c:v>
                </c:pt>
                <c:pt idx="28">
                  <c:v>0.49067558973722447</c:v>
                </c:pt>
                <c:pt idx="29">
                  <c:v>0.46049453910311638</c:v>
                </c:pt>
                <c:pt idx="30">
                  <c:v>0.43072729929545772</c:v>
                </c:pt>
                <c:pt idx="31">
                  <c:v>0.40133697688375852</c:v>
                </c:pt>
                <c:pt idx="32">
                  <c:v>0.37228936046519101</c:v>
                </c:pt>
                <c:pt idx="33">
                  <c:v>0.34355257491007402</c:v>
                </c:pt>
                <c:pt idx="34">
                  <c:v>0.31509678162523902</c:v>
                </c:pt>
                <c:pt idx="35">
                  <c:v>0.28689391692303928</c:v>
                </c:pt>
                <c:pt idx="36">
                  <c:v>0.25891746204365979</c:v>
                </c:pt>
                <c:pt idx="37">
                  <c:v>0.23114223952633875</c:v>
                </c:pt>
                <c:pt idx="38">
                  <c:v>0.20354423153248605</c:v>
                </c:pt>
                <c:pt idx="39">
                  <c:v>0.17610041644382621</c:v>
                </c:pt>
                <c:pt idx="40">
                  <c:v>0.14878862063175846</c:v>
                </c:pt>
                <c:pt idx="41">
                  <c:v>0.12158738275048291</c:v>
                </c:pt>
                <c:pt idx="42">
                  <c:v>9.4475828269202866E-2</c:v>
                </c:pt>
                <c:pt idx="43">
                  <c:v>6.7433552245449335E-2</c:v>
                </c:pt>
                <c:pt idx="44">
                  <c:v>4.044050856564621E-2</c:v>
                </c:pt>
                <c:pt idx="45">
                  <c:v>1.3476904050532538E-2</c:v>
                </c:pt>
                <c:pt idx="46">
                  <c:v>-1.3476904050532538E-2</c:v>
                </c:pt>
                <c:pt idx="47">
                  <c:v>-4.044050856564621E-2</c:v>
                </c:pt>
                <c:pt idx="48">
                  <c:v>-6.7433552245449335E-2</c:v>
                </c:pt>
                <c:pt idx="49">
                  <c:v>-9.4475828269202866E-2</c:v>
                </c:pt>
                <c:pt idx="50">
                  <c:v>-0.12158738275048291</c:v>
                </c:pt>
                <c:pt idx="51">
                  <c:v>-0.14878862063175846</c:v>
                </c:pt>
                <c:pt idx="52">
                  <c:v>-0.17610041644382646</c:v>
                </c:pt>
                <c:pt idx="53">
                  <c:v>-0.20354423153248635</c:v>
                </c:pt>
                <c:pt idx="54">
                  <c:v>-0.23114223952633903</c:v>
                </c:pt>
                <c:pt idx="55">
                  <c:v>-0.25891746204365979</c:v>
                </c:pt>
                <c:pt idx="56">
                  <c:v>-0.28689391692303928</c:v>
                </c:pt>
                <c:pt idx="57">
                  <c:v>-0.31509678162523902</c:v>
                </c:pt>
                <c:pt idx="58">
                  <c:v>-0.34355257491007402</c:v>
                </c:pt>
                <c:pt idx="59">
                  <c:v>-0.37228936046519101</c:v>
                </c:pt>
                <c:pt idx="60">
                  <c:v>-0.40133697688375852</c:v>
                </c:pt>
                <c:pt idx="61">
                  <c:v>-0.4307272992954575</c:v>
                </c:pt>
                <c:pt idx="62">
                  <c:v>-0.460494539103116</c:v>
                </c:pt>
                <c:pt idx="63">
                  <c:v>-0.49067558973722447</c:v>
                </c:pt>
                <c:pt idx="64">
                  <c:v>-0.52131042820861928</c:v>
                </c:pt>
                <c:pt idx="65">
                  <c:v>-0.55244258464677454</c:v>
                </c:pt>
                <c:pt idx="66">
                  <c:v>-0.58411969513709139</c:v>
                </c:pt>
                <c:pt idx="67">
                  <c:v>-0.61639415726488689</c:v>
                </c:pt>
                <c:pt idx="68">
                  <c:v>-0.64932391318646576</c:v>
                </c:pt>
                <c:pt idx="69">
                  <c:v>-0.68297339227599785</c:v>
                </c:pt>
                <c:pt idx="70">
                  <c:v>-0.71741465515649117</c:v>
                </c:pt>
                <c:pt idx="71">
                  <c:v>-0.75272879425816996</c:v>
                </c:pt>
                <c:pt idx="72">
                  <c:v>-0.78900766450560555</c:v>
                </c:pt>
                <c:pt idx="73">
                  <c:v>-0.82635604364735382</c:v>
                </c:pt>
                <c:pt idx="74">
                  <c:v>-0.86489435868528353</c:v>
                </c:pt>
                <c:pt idx="75">
                  <c:v>-0.90476216843124113</c:v>
                </c:pt>
                <c:pt idx="76">
                  <c:v>-0.9461226713645926</c:v>
                </c:pt>
                <c:pt idx="77">
                  <c:v>-0.98916862734063549</c:v>
                </c:pt>
                <c:pt idx="78">
                  <c:v>-1.0341302659571439</c:v>
                </c:pt>
                <c:pt idx="79">
                  <c:v>-1.0812860462359704</c:v>
                </c:pt>
                <c:pt idx="80">
                  <c:v>-1.1309776082451586</c:v>
                </c:pt>
                <c:pt idx="81">
                  <c:v>-1.1836310597868931</c:v>
                </c:pt>
                <c:pt idx="82">
                  <c:v>-1.2397881470988359</c:v>
                </c:pt>
                <c:pt idx="83">
                  <c:v>-1.3001534333634226</c:v>
                </c:pt>
                <c:pt idx="84">
                  <c:v>-1.3656685790871181</c:v>
                </c:pt>
                <c:pt idx="85">
                  <c:v>-1.4376350363450865</c:v>
                </c:pt>
                <c:pt idx="86">
                  <c:v>-1.5179291595942781</c:v>
                </c:pt>
                <c:pt idx="87">
                  <c:v>-1.609409260406925</c:v>
                </c:pt>
                <c:pt idx="88">
                  <c:v>-1.716768353371364</c:v>
                </c:pt>
                <c:pt idx="89">
                  <c:v>-1.8485962885014089</c:v>
                </c:pt>
                <c:pt idx="90">
                  <c:v>-2.0236055582676937</c:v>
                </c:pt>
                <c:pt idx="91">
                  <c:v>-2.2989923037331148</c:v>
                </c:pt>
              </c:numCache>
            </c:numRef>
          </c:xVal>
          <c:yVal>
            <c:numRef>
              <c:f>'Probability Plotting'!$B$7:$B$98</c:f>
              <c:numCache>
                <c:formatCode>General</c:formatCode>
                <c:ptCount val="92"/>
                <c:pt idx="0">
                  <c:v>1650</c:v>
                </c:pt>
                <c:pt idx="1">
                  <c:v>1620</c:v>
                </c:pt>
                <c:pt idx="2">
                  <c:v>1570</c:v>
                </c:pt>
                <c:pt idx="3">
                  <c:v>1460</c:v>
                </c:pt>
                <c:pt idx="4">
                  <c:v>1400</c:v>
                </c:pt>
                <c:pt idx="5">
                  <c:v>1270</c:v>
                </c:pt>
                <c:pt idx="6">
                  <c:v>1230</c:v>
                </c:pt>
                <c:pt idx="7">
                  <c:v>1100</c:v>
                </c:pt>
                <c:pt idx="8">
                  <c:v>1020</c:v>
                </c:pt>
                <c:pt idx="9">
                  <c:v>998</c:v>
                </c:pt>
                <c:pt idx="10">
                  <c:v>975</c:v>
                </c:pt>
                <c:pt idx="11">
                  <c:v>906</c:v>
                </c:pt>
                <c:pt idx="12">
                  <c:v>880</c:v>
                </c:pt>
                <c:pt idx="13">
                  <c:v>856</c:v>
                </c:pt>
                <c:pt idx="14">
                  <c:v>856</c:v>
                </c:pt>
                <c:pt idx="15">
                  <c:v>848</c:v>
                </c:pt>
                <c:pt idx="16">
                  <c:v>842</c:v>
                </c:pt>
                <c:pt idx="17">
                  <c:v>830</c:v>
                </c:pt>
                <c:pt idx="18">
                  <c:v>810</c:v>
                </c:pt>
                <c:pt idx="19">
                  <c:v>796</c:v>
                </c:pt>
                <c:pt idx="20">
                  <c:v>787</c:v>
                </c:pt>
                <c:pt idx="21">
                  <c:v>783</c:v>
                </c:pt>
                <c:pt idx="22">
                  <c:v>773</c:v>
                </c:pt>
                <c:pt idx="23">
                  <c:v>759</c:v>
                </c:pt>
                <c:pt idx="24">
                  <c:v>738</c:v>
                </c:pt>
                <c:pt idx="25">
                  <c:v>717</c:v>
                </c:pt>
                <c:pt idx="26">
                  <c:v>710</c:v>
                </c:pt>
                <c:pt idx="27">
                  <c:v>681</c:v>
                </c:pt>
                <c:pt idx="28">
                  <c:v>674</c:v>
                </c:pt>
                <c:pt idx="29">
                  <c:v>654</c:v>
                </c:pt>
                <c:pt idx="30">
                  <c:v>652</c:v>
                </c:pt>
                <c:pt idx="31">
                  <c:v>631</c:v>
                </c:pt>
                <c:pt idx="32">
                  <c:v>622</c:v>
                </c:pt>
                <c:pt idx="33">
                  <c:v>610</c:v>
                </c:pt>
                <c:pt idx="34">
                  <c:v>584</c:v>
                </c:pt>
                <c:pt idx="35">
                  <c:v>572</c:v>
                </c:pt>
                <c:pt idx="36">
                  <c:v>539</c:v>
                </c:pt>
                <c:pt idx="37">
                  <c:v>538</c:v>
                </c:pt>
                <c:pt idx="38">
                  <c:v>524</c:v>
                </c:pt>
                <c:pt idx="39">
                  <c:v>515</c:v>
                </c:pt>
                <c:pt idx="40">
                  <c:v>491</c:v>
                </c:pt>
                <c:pt idx="41">
                  <c:v>477</c:v>
                </c:pt>
                <c:pt idx="42">
                  <c:v>472</c:v>
                </c:pt>
                <c:pt idx="43">
                  <c:v>471</c:v>
                </c:pt>
                <c:pt idx="44">
                  <c:v>467</c:v>
                </c:pt>
                <c:pt idx="45">
                  <c:v>466</c:v>
                </c:pt>
                <c:pt idx="46">
                  <c:v>463</c:v>
                </c:pt>
                <c:pt idx="47">
                  <c:v>459</c:v>
                </c:pt>
                <c:pt idx="48">
                  <c:v>457</c:v>
                </c:pt>
                <c:pt idx="49">
                  <c:v>450</c:v>
                </c:pt>
                <c:pt idx="50">
                  <c:v>417</c:v>
                </c:pt>
                <c:pt idx="51">
                  <c:v>416</c:v>
                </c:pt>
                <c:pt idx="52">
                  <c:v>415</c:v>
                </c:pt>
                <c:pt idx="53">
                  <c:v>408</c:v>
                </c:pt>
                <c:pt idx="54">
                  <c:v>392</c:v>
                </c:pt>
                <c:pt idx="55">
                  <c:v>372</c:v>
                </c:pt>
                <c:pt idx="56">
                  <c:v>362</c:v>
                </c:pt>
                <c:pt idx="57">
                  <c:v>351</c:v>
                </c:pt>
                <c:pt idx="58">
                  <c:v>346</c:v>
                </c:pt>
                <c:pt idx="59">
                  <c:v>344</c:v>
                </c:pt>
                <c:pt idx="60">
                  <c:v>328</c:v>
                </c:pt>
                <c:pt idx="61">
                  <c:v>318</c:v>
                </c:pt>
                <c:pt idx="62">
                  <c:v>317</c:v>
                </c:pt>
                <c:pt idx="63">
                  <c:v>309</c:v>
                </c:pt>
                <c:pt idx="64">
                  <c:v>305</c:v>
                </c:pt>
                <c:pt idx="65">
                  <c:v>300</c:v>
                </c:pt>
                <c:pt idx="66">
                  <c:v>298</c:v>
                </c:pt>
                <c:pt idx="67">
                  <c:v>289</c:v>
                </c:pt>
                <c:pt idx="68">
                  <c:v>281</c:v>
                </c:pt>
                <c:pt idx="69">
                  <c:v>267</c:v>
                </c:pt>
                <c:pt idx="70">
                  <c:v>264</c:v>
                </c:pt>
                <c:pt idx="71">
                  <c:v>248</c:v>
                </c:pt>
                <c:pt idx="72">
                  <c:v>244</c:v>
                </c:pt>
                <c:pt idx="73">
                  <c:v>238</c:v>
                </c:pt>
                <c:pt idx="74">
                  <c:v>209</c:v>
                </c:pt>
                <c:pt idx="75">
                  <c:v>208</c:v>
                </c:pt>
                <c:pt idx="76">
                  <c:v>201</c:v>
                </c:pt>
                <c:pt idx="77">
                  <c:v>195</c:v>
                </c:pt>
                <c:pt idx="78">
                  <c:v>179</c:v>
                </c:pt>
                <c:pt idx="79">
                  <c:v>159</c:v>
                </c:pt>
                <c:pt idx="80">
                  <c:v>157</c:v>
                </c:pt>
                <c:pt idx="81">
                  <c:v>142</c:v>
                </c:pt>
                <c:pt idx="82">
                  <c:v>134</c:v>
                </c:pt>
                <c:pt idx="83">
                  <c:v>133</c:v>
                </c:pt>
                <c:pt idx="84">
                  <c:v>131</c:v>
                </c:pt>
                <c:pt idx="85">
                  <c:v>127</c:v>
                </c:pt>
                <c:pt idx="86">
                  <c:v>119</c:v>
                </c:pt>
                <c:pt idx="87">
                  <c:v>117</c:v>
                </c:pt>
                <c:pt idx="88">
                  <c:v>115</c:v>
                </c:pt>
                <c:pt idx="89">
                  <c:v>115</c:v>
                </c:pt>
                <c:pt idx="90">
                  <c:v>111</c:v>
                </c:pt>
                <c:pt idx="91">
                  <c:v>106</c:v>
                </c:pt>
              </c:numCache>
            </c:numRef>
          </c:yVal>
          <c:smooth val="0"/>
        </c:ser>
        <c:ser>
          <c:idx val="6"/>
          <c:order val="1"/>
          <c:tx>
            <c:v>LP3 by K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'Probability Plotting'!$D$7:$D$98</c:f>
              <c:numCache>
                <c:formatCode>0.0000</c:formatCode>
                <c:ptCount val="92"/>
                <c:pt idx="0">
                  <c:v>2.2989923037331148</c:v>
                </c:pt>
                <c:pt idx="1">
                  <c:v>2.0236055582676937</c:v>
                </c:pt>
                <c:pt idx="2">
                  <c:v>1.8485962885014089</c:v>
                </c:pt>
                <c:pt idx="3">
                  <c:v>1.716768353371364</c:v>
                </c:pt>
                <c:pt idx="4">
                  <c:v>1.609409260406925</c:v>
                </c:pt>
                <c:pt idx="5">
                  <c:v>1.5179291595942797</c:v>
                </c:pt>
                <c:pt idx="6">
                  <c:v>1.4376350363450865</c:v>
                </c:pt>
                <c:pt idx="7">
                  <c:v>1.3656685790871181</c:v>
                </c:pt>
                <c:pt idx="8">
                  <c:v>1.3001534333634226</c:v>
                </c:pt>
                <c:pt idx="9">
                  <c:v>1.2397881470988359</c:v>
                </c:pt>
                <c:pt idx="10">
                  <c:v>1.1836310597868931</c:v>
                </c:pt>
                <c:pt idx="11">
                  <c:v>1.1309776082451586</c:v>
                </c:pt>
                <c:pt idx="12">
                  <c:v>1.0812860462359704</c:v>
                </c:pt>
                <c:pt idx="13">
                  <c:v>1.0341302659571439</c:v>
                </c:pt>
                <c:pt idx="14">
                  <c:v>0.98916862734063549</c:v>
                </c:pt>
                <c:pt idx="15">
                  <c:v>0.94612267136459138</c:v>
                </c:pt>
                <c:pt idx="16">
                  <c:v>0.90476216843124146</c:v>
                </c:pt>
                <c:pt idx="17">
                  <c:v>0.86489435868528353</c:v>
                </c:pt>
                <c:pt idx="18">
                  <c:v>0.82635604364735382</c:v>
                </c:pt>
                <c:pt idx="19">
                  <c:v>0.78900766450560555</c:v>
                </c:pt>
                <c:pt idx="20">
                  <c:v>0.75272879425816996</c:v>
                </c:pt>
                <c:pt idx="21">
                  <c:v>0.71741465515649117</c:v>
                </c:pt>
                <c:pt idx="22">
                  <c:v>0.68297339227599785</c:v>
                </c:pt>
                <c:pt idx="23">
                  <c:v>0.64932391318646576</c:v>
                </c:pt>
                <c:pt idx="24">
                  <c:v>0.61639415726488689</c:v>
                </c:pt>
                <c:pt idx="25">
                  <c:v>0.58411969513709139</c:v>
                </c:pt>
                <c:pt idx="26">
                  <c:v>0.55244258464677454</c:v>
                </c:pt>
                <c:pt idx="27">
                  <c:v>0.52131042820861928</c:v>
                </c:pt>
                <c:pt idx="28">
                  <c:v>0.49067558973722447</c:v>
                </c:pt>
                <c:pt idx="29">
                  <c:v>0.46049453910311638</c:v>
                </c:pt>
                <c:pt idx="30">
                  <c:v>0.43072729929545772</c:v>
                </c:pt>
                <c:pt idx="31">
                  <c:v>0.40133697688375852</c:v>
                </c:pt>
                <c:pt idx="32">
                  <c:v>0.37228936046519101</c:v>
                </c:pt>
                <c:pt idx="33">
                  <c:v>0.34355257491007402</c:v>
                </c:pt>
                <c:pt idx="34">
                  <c:v>0.31509678162523902</c:v>
                </c:pt>
                <c:pt idx="35">
                  <c:v>0.28689391692303928</c:v>
                </c:pt>
                <c:pt idx="36">
                  <c:v>0.25891746204365979</c:v>
                </c:pt>
                <c:pt idx="37">
                  <c:v>0.23114223952633875</c:v>
                </c:pt>
                <c:pt idx="38">
                  <c:v>0.20354423153248605</c:v>
                </c:pt>
                <c:pt idx="39">
                  <c:v>0.17610041644382621</c:v>
                </c:pt>
                <c:pt idx="40">
                  <c:v>0.14878862063175846</c:v>
                </c:pt>
                <c:pt idx="41">
                  <c:v>0.12158738275048291</c:v>
                </c:pt>
                <c:pt idx="42">
                  <c:v>9.4475828269202866E-2</c:v>
                </c:pt>
                <c:pt idx="43">
                  <c:v>6.7433552245449335E-2</c:v>
                </c:pt>
                <c:pt idx="44">
                  <c:v>4.044050856564621E-2</c:v>
                </c:pt>
                <c:pt idx="45">
                  <c:v>1.3476904050532538E-2</c:v>
                </c:pt>
                <c:pt idx="46">
                  <c:v>-1.3476904050532538E-2</c:v>
                </c:pt>
                <c:pt idx="47">
                  <c:v>-4.044050856564621E-2</c:v>
                </c:pt>
                <c:pt idx="48">
                  <c:v>-6.7433552245449335E-2</c:v>
                </c:pt>
                <c:pt idx="49">
                  <c:v>-9.4475828269202866E-2</c:v>
                </c:pt>
                <c:pt idx="50">
                  <c:v>-0.12158738275048291</c:v>
                </c:pt>
                <c:pt idx="51">
                  <c:v>-0.14878862063175846</c:v>
                </c:pt>
                <c:pt idx="52">
                  <c:v>-0.17610041644382646</c:v>
                </c:pt>
                <c:pt idx="53">
                  <c:v>-0.20354423153248635</c:v>
                </c:pt>
                <c:pt idx="54">
                  <c:v>-0.23114223952633903</c:v>
                </c:pt>
                <c:pt idx="55">
                  <c:v>-0.25891746204365979</c:v>
                </c:pt>
                <c:pt idx="56">
                  <c:v>-0.28689391692303928</c:v>
                </c:pt>
                <c:pt idx="57">
                  <c:v>-0.31509678162523902</c:v>
                </c:pt>
                <c:pt idx="58">
                  <c:v>-0.34355257491007402</c:v>
                </c:pt>
                <c:pt idx="59">
                  <c:v>-0.37228936046519101</c:v>
                </c:pt>
                <c:pt idx="60">
                  <c:v>-0.40133697688375852</c:v>
                </c:pt>
                <c:pt idx="61">
                  <c:v>-0.4307272992954575</c:v>
                </c:pt>
                <c:pt idx="62">
                  <c:v>-0.460494539103116</c:v>
                </c:pt>
                <c:pt idx="63">
                  <c:v>-0.49067558973722447</c:v>
                </c:pt>
                <c:pt idx="64">
                  <c:v>-0.52131042820861928</c:v>
                </c:pt>
                <c:pt idx="65">
                  <c:v>-0.55244258464677454</c:v>
                </c:pt>
                <c:pt idx="66">
                  <c:v>-0.58411969513709139</c:v>
                </c:pt>
                <c:pt idx="67">
                  <c:v>-0.61639415726488689</c:v>
                </c:pt>
                <c:pt idx="68">
                  <c:v>-0.64932391318646576</c:v>
                </c:pt>
                <c:pt idx="69">
                  <c:v>-0.68297339227599785</c:v>
                </c:pt>
                <c:pt idx="70">
                  <c:v>-0.71741465515649117</c:v>
                </c:pt>
                <c:pt idx="71">
                  <c:v>-0.75272879425816996</c:v>
                </c:pt>
                <c:pt idx="72">
                  <c:v>-0.78900766450560555</c:v>
                </c:pt>
                <c:pt idx="73">
                  <c:v>-0.82635604364735382</c:v>
                </c:pt>
                <c:pt idx="74">
                  <c:v>-0.86489435868528353</c:v>
                </c:pt>
                <c:pt idx="75">
                  <c:v>-0.90476216843124113</c:v>
                </c:pt>
                <c:pt idx="76">
                  <c:v>-0.9461226713645926</c:v>
                </c:pt>
                <c:pt idx="77">
                  <c:v>-0.98916862734063549</c:v>
                </c:pt>
                <c:pt idx="78">
                  <c:v>-1.0341302659571439</c:v>
                </c:pt>
                <c:pt idx="79">
                  <c:v>-1.0812860462359704</c:v>
                </c:pt>
                <c:pt idx="80">
                  <c:v>-1.1309776082451586</c:v>
                </c:pt>
                <c:pt idx="81">
                  <c:v>-1.1836310597868931</c:v>
                </c:pt>
                <c:pt idx="82">
                  <c:v>-1.2397881470988359</c:v>
                </c:pt>
                <c:pt idx="83">
                  <c:v>-1.3001534333634226</c:v>
                </c:pt>
                <c:pt idx="84">
                  <c:v>-1.3656685790871181</c:v>
                </c:pt>
                <c:pt idx="85">
                  <c:v>-1.4376350363450865</c:v>
                </c:pt>
                <c:pt idx="86">
                  <c:v>-1.5179291595942781</c:v>
                </c:pt>
                <c:pt idx="87">
                  <c:v>-1.609409260406925</c:v>
                </c:pt>
                <c:pt idx="88">
                  <c:v>-1.716768353371364</c:v>
                </c:pt>
                <c:pt idx="89">
                  <c:v>-1.8485962885014089</c:v>
                </c:pt>
                <c:pt idx="90">
                  <c:v>-2.0236055582676937</c:v>
                </c:pt>
                <c:pt idx="91">
                  <c:v>-2.2989923037331148</c:v>
                </c:pt>
              </c:numCache>
            </c:numRef>
          </c:xVal>
          <c:yVal>
            <c:numRef>
              <c:f>'Probability Plotting'!$O$7:$O$98</c:f>
              <c:numCache>
                <c:formatCode>0.0000</c:formatCode>
                <c:ptCount val="92"/>
                <c:pt idx="0">
                  <c:v>1963.1064810807218</c:v>
                </c:pt>
                <c:pt idx="1">
                  <c:v>1669.8745525472739</c:v>
                </c:pt>
                <c:pt idx="2">
                  <c:v>1503.3928618213072</c:v>
                </c:pt>
                <c:pt idx="3">
                  <c:v>1387.4531900313532</c:v>
                </c:pt>
                <c:pt idx="4">
                  <c:v>1298.7228634125979</c:v>
                </c:pt>
                <c:pt idx="5">
                  <c:v>1226.970923445404</c:v>
                </c:pt>
                <c:pt idx="6">
                  <c:v>1166.8057100737847</c:v>
                </c:pt>
                <c:pt idx="7">
                  <c:v>1115.0408200789338</c:v>
                </c:pt>
                <c:pt idx="8">
                  <c:v>1069.6383443758602</c:v>
                </c:pt>
                <c:pt idx="9">
                  <c:v>1029.2170872124027</c:v>
                </c:pt>
                <c:pt idx="10">
                  <c:v>992.7983545895421</c:v>
                </c:pt>
                <c:pt idx="11">
                  <c:v>959.66377149243374</c:v>
                </c:pt>
                <c:pt idx="12">
                  <c:v>929.27071113176351</c:v>
                </c:pt>
                <c:pt idx="13">
                  <c:v>901.19944051060622</c:v>
                </c:pt>
                <c:pt idx="14">
                  <c:v>875.11871534198394</c:v>
                </c:pt>
                <c:pt idx="15">
                  <c:v>850.76260716301465</c:v>
                </c:pt>
                <c:pt idx="16">
                  <c:v>827.91443604291521</c:v>
                </c:pt>
                <c:pt idx="17">
                  <c:v>806.39534797588772</c:v>
                </c:pt>
                <c:pt idx="18">
                  <c:v>786.05601550637357</c:v>
                </c:pt>
                <c:pt idx="19">
                  <c:v>766.7704910788982</c:v>
                </c:pt>
                <c:pt idx="20">
                  <c:v>748.43157685780227</c:v>
                </c:pt>
                <c:pt idx="21">
                  <c:v>730.94728368194558</c:v>
                </c:pt>
                <c:pt idx="22">
                  <c:v>714.23808589170142</c:v>
                </c:pt>
                <c:pt idx="23">
                  <c:v>698.23476685284732</c:v>
                </c:pt>
                <c:pt idx="24">
                  <c:v>682.87670911189684</c:v>
                </c:pt>
                <c:pt idx="25">
                  <c:v>668.11052354598939</c:v>
                </c:pt>
                <c:pt idx="26">
                  <c:v>653.8889400045158</c:v>
                </c:pt>
                <c:pt idx="27">
                  <c:v>640.16990182939151</c:v>
                </c:pt>
                <c:pt idx="28">
                  <c:v>626.91582090683346</c:v>
                </c:pt>
                <c:pt idx="29">
                  <c:v>614.09296027259177</c:v>
                </c:pt>
                <c:pt idx="30">
                  <c:v>601.67091892207304</c:v>
                </c:pt>
                <c:pt idx="31">
                  <c:v>589.62219915450044</c:v>
                </c:pt>
                <c:pt idx="32">
                  <c:v>577.92184105017759</c:v>
                </c:pt>
                <c:pt idx="33">
                  <c:v>566.54711192254683</c:v>
                </c:pt>
                <c:pt idx="34">
                  <c:v>555.47724107187332</c:v>
                </c:pt>
                <c:pt idx="35">
                  <c:v>544.6931920882007</c:v>
                </c:pt>
                <c:pt idx="36">
                  <c:v>534.17746644767453</c:v>
                </c:pt>
                <c:pt idx="37">
                  <c:v>523.91393332100813</c:v>
                </c:pt>
                <c:pt idx="38">
                  <c:v>513.88768144123799</c:v>
                </c:pt>
                <c:pt idx="39">
                  <c:v>504.08488961655627</c:v>
                </c:pt>
                <c:pt idx="40">
                  <c:v>494.49271306517932</c:v>
                </c:pt>
                <c:pt idx="41">
                  <c:v>485.09918322509492</c:v>
                </c:pt>
                <c:pt idx="42">
                  <c:v>475.89311907652058</c:v>
                </c:pt>
                <c:pt idx="43">
                  <c:v>466.86404832791732</c:v>
                </c:pt>
                <c:pt idx="44">
                  <c:v>458.00213707188561</c:v>
                </c:pt>
                <c:pt idx="45">
                  <c:v>449.29812672655811</c:v>
                </c:pt>
                <c:pt idx="46">
                  <c:v>440.74327725005736</c:v>
                </c:pt>
                <c:pt idx="47">
                  <c:v>432.32931575703526</c:v>
                </c:pt>
                <c:pt idx="48">
                  <c:v>424.04838978281327</c:v>
                </c:pt>
                <c:pt idx="49">
                  <c:v>415.8930245363876</c:v>
                </c:pt>
                <c:pt idx="50">
                  <c:v>407.85608356197804</c:v>
                </c:pt>
                <c:pt idx="51">
                  <c:v>399.9307322924837</c:v>
                </c:pt>
                <c:pt idx="52">
                  <c:v>392.11040402920634</c:v>
                </c:pt>
                <c:pt idx="53">
                  <c:v>384.38876792204366</c:v>
                </c:pt>
                <c:pt idx="54">
                  <c:v>376.75969855410932</c:v>
                </c:pt>
                <c:pt idx="55">
                  <c:v>369.21724675512957</c:v>
                </c:pt>
                <c:pt idx="56">
                  <c:v>361.75561127933798</c:v>
                </c:pt>
                <c:pt idx="57">
                  <c:v>354.36911098586859</c:v>
                </c:pt>
                <c:pt idx="58">
                  <c:v>347.05215715245777</c:v>
                </c:pt>
                <c:pt idx="59">
                  <c:v>339.79922553569696</c:v>
                </c:pt>
                <c:pt idx="60">
                  <c:v>332.60482776177378</c:v>
                </c:pt>
                <c:pt idx="61">
                  <c:v>325.46348158849599</c:v>
                </c:pt>
                <c:pt idx="62">
                  <c:v>318.3696795195857</c:v>
                </c:pt>
                <c:pt idx="63">
                  <c:v>311.31785517172483</c:v>
                </c:pt>
                <c:pt idx="64">
                  <c:v>304.30234668812619</c:v>
                </c:pt>
                <c:pt idx="65">
                  <c:v>297.317356352037</c:v>
                </c:pt>
                <c:pt idx="66">
                  <c:v>290.35690536912932</c:v>
                </c:pt>
                <c:pt idx="67">
                  <c:v>283.41478254489425</c:v>
                </c:pt>
                <c:pt idx="68">
                  <c:v>276.48448526186274</c:v>
                </c:pt>
                <c:pt idx="69">
                  <c:v>269.55915073344363</c:v>
                </c:pt>
                <c:pt idx="70">
                  <c:v>262.63147493589508</c:v>
                </c:pt>
                <c:pt idx="71">
                  <c:v>255.69361583895741</c:v>
                </c:pt>
                <c:pt idx="72">
                  <c:v>248.73707648286597</c:v>
                </c:pt>
                <c:pt idx="73">
                  <c:v>241.75256195652452</c:v>
                </c:pt>
                <c:pt idx="74">
                  <c:v>234.72980222349412</c:v>
                </c:pt>
                <c:pt idx="75">
                  <c:v>227.65732971731018</c:v>
                </c:pt>
                <c:pt idx="76">
                  <c:v>220.52219620800554</c:v>
                </c:pt>
                <c:pt idx="77">
                  <c:v>213.30960685495975</c:v>
                </c:pt>
                <c:pt idx="78">
                  <c:v>206.00243932364961</c:v>
                </c:pt>
                <c:pt idx="79">
                  <c:v>198.58060016072258</c:v>
                </c:pt>
                <c:pt idx="80">
                  <c:v>191.02014541560791</c:v>
                </c:pt>
                <c:pt idx="81">
                  <c:v>183.29205065994134</c:v>
                </c:pt>
                <c:pt idx="82">
                  <c:v>175.36044349668813</c:v>
                </c:pt>
                <c:pt idx="83">
                  <c:v>167.17998207411097</c:v>
                </c:pt>
                <c:pt idx="84">
                  <c:v>158.69181797645842</c:v>
                </c:pt>
                <c:pt idx="85">
                  <c:v>149.81708896720394</c:v>
                </c:pt>
                <c:pt idx="86">
                  <c:v>140.44581935355424</c:v>
                </c:pt>
                <c:pt idx="87">
                  <c:v>130.41656578407969</c:v>
                </c:pt>
                <c:pt idx="88">
                  <c:v>119.47531958130172</c:v>
                </c:pt>
                <c:pt idx="89">
                  <c:v>107.18048024278583</c:v>
                </c:pt>
                <c:pt idx="90">
                  <c:v>92.632136477492068</c:v>
                </c:pt>
                <c:pt idx="91">
                  <c:v>73.340796254386746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56928"/>
        <c:axId val="87430272"/>
      </c:scatterChart>
      <c:valAx>
        <c:axId val="87356928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Std Normal Distribution Quantile</a:t>
                </a:r>
              </a:p>
            </c:rich>
          </c:tx>
          <c:layout>
            <c:manualLayout>
              <c:xMode val="edge"/>
              <c:yMode val="edge"/>
              <c:x val="0.35992308068090473"/>
              <c:y val="0.93466186766475412"/>
            </c:manualLayout>
          </c:layout>
          <c:overlay val="0"/>
        </c:title>
        <c:numFmt formatCode="0.0000" sourceLinked="1"/>
        <c:majorTickMark val="out"/>
        <c:minorTickMark val="none"/>
        <c:tickLblPos val="nextTo"/>
        <c:crossAx val="87430272"/>
        <c:crosses val="autoZero"/>
        <c:crossBetween val="midCat"/>
      </c:valAx>
      <c:valAx>
        <c:axId val="87430272"/>
        <c:scaling>
          <c:logBase val="10"/>
          <c:orientation val="minMax"/>
          <c:max val="3000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Q (cfs)</a:t>
                </a:r>
              </a:p>
            </c:rich>
          </c:tx>
          <c:layout>
            <c:manualLayout>
              <c:xMode val="edge"/>
              <c:yMode val="edge"/>
              <c:x val="3.7735849056603772E-2"/>
              <c:y val="0.45450721324855914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crossAx val="87356928"/>
        <c:crossesAt val="-3"/>
        <c:crossBetween val="midCat"/>
        <c:majorUnit val="10"/>
        <c:minorUnit val="10"/>
      </c:valAx>
    </c:plotArea>
    <c:legend>
      <c:legendPos val="r"/>
      <c:layout>
        <c:manualLayout>
          <c:xMode val="edge"/>
          <c:yMode val="edge"/>
          <c:x val="0.70827255254510513"/>
          <c:y val="0.46154048849574858"/>
          <c:w val="0.13424713249426498"/>
          <c:h val="0.1236438522107813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Fitted LP3 Probability plot inverting equation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00122154542003"/>
          <c:y val="1.875871212824529E-2"/>
          <c:w val="0.83512933524818833"/>
          <c:h val="0.83875163668322783"/>
        </c:manualLayout>
      </c:layout>
      <c:scatterChart>
        <c:scatterStyle val="lineMarker"/>
        <c:varyColors val="0"/>
        <c:ser>
          <c:idx val="2"/>
          <c:order val="0"/>
          <c:tx>
            <c:v>Data</c:v>
          </c:tx>
          <c:spPr>
            <a:ln w="28575">
              <a:noFill/>
            </a:ln>
          </c:spPr>
          <c:xVal>
            <c:numRef>
              <c:f>'Probability Plotting'!$D$7:$D$98</c:f>
              <c:numCache>
                <c:formatCode>0.0000</c:formatCode>
                <c:ptCount val="92"/>
                <c:pt idx="0">
                  <c:v>2.2989923037331148</c:v>
                </c:pt>
                <c:pt idx="1">
                  <c:v>2.0236055582676937</c:v>
                </c:pt>
                <c:pt idx="2">
                  <c:v>1.8485962885014089</c:v>
                </c:pt>
                <c:pt idx="3">
                  <c:v>1.716768353371364</c:v>
                </c:pt>
                <c:pt idx="4">
                  <c:v>1.609409260406925</c:v>
                </c:pt>
                <c:pt idx="5">
                  <c:v>1.5179291595942797</c:v>
                </c:pt>
                <c:pt idx="6">
                  <c:v>1.4376350363450865</c:v>
                </c:pt>
                <c:pt idx="7">
                  <c:v>1.3656685790871181</c:v>
                </c:pt>
                <c:pt idx="8">
                  <c:v>1.3001534333634226</c:v>
                </c:pt>
                <c:pt idx="9">
                  <c:v>1.2397881470988359</c:v>
                </c:pt>
                <c:pt idx="10">
                  <c:v>1.1836310597868931</c:v>
                </c:pt>
                <c:pt idx="11">
                  <c:v>1.1309776082451586</c:v>
                </c:pt>
                <c:pt idx="12">
                  <c:v>1.0812860462359704</c:v>
                </c:pt>
                <c:pt idx="13">
                  <c:v>1.0341302659571439</c:v>
                </c:pt>
                <c:pt idx="14">
                  <c:v>0.98916862734063549</c:v>
                </c:pt>
                <c:pt idx="15">
                  <c:v>0.94612267136459138</c:v>
                </c:pt>
                <c:pt idx="16">
                  <c:v>0.90476216843124146</c:v>
                </c:pt>
                <c:pt idx="17">
                  <c:v>0.86489435868528353</c:v>
                </c:pt>
                <c:pt idx="18">
                  <c:v>0.82635604364735382</c:v>
                </c:pt>
                <c:pt idx="19">
                  <c:v>0.78900766450560555</c:v>
                </c:pt>
                <c:pt idx="20">
                  <c:v>0.75272879425816996</c:v>
                </c:pt>
                <c:pt idx="21">
                  <c:v>0.71741465515649117</c:v>
                </c:pt>
                <c:pt idx="22">
                  <c:v>0.68297339227599785</c:v>
                </c:pt>
                <c:pt idx="23">
                  <c:v>0.64932391318646576</c:v>
                </c:pt>
                <c:pt idx="24">
                  <c:v>0.61639415726488689</c:v>
                </c:pt>
                <c:pt idx="25">
                  <c:v>0.58411969513709139</c:v>
                </c:pt>
                <c:pt idx="26">
                  <c:v>0.55244258464677454</c:v>
                </c:pt>
                <c:pt idx="27">
                  <c:v>0.52131042820861928</c:v>
                </c:pt>
                <c:pt idx="28">
                  <c:v>0.49067558973722447</c:v>
                </c:pt>
                <c:pt idx="29">
                  <c:v>0.46049453910311638</c:v>
                </c:pt>
                <c:pt idx="30">
                  <c:v>0.43072729929545772</c:v>
                </c:pt>
                <c:pt idx="31">
                  <c:v>0.40133697688375852</c:v>
                </c:pt>
                <c:pt idx="32">
                  <c:v>0.37228936046519101</c:v>
                </c:pt>
                <c:pt idx="33">
                  <c:v>0.34355257491007402</c:v>
                </c:pt>
                <c:pt idx="34">
                  <c:v>0.31509678162523902</c:v>
                </c:pt>
                <c:pt idx="35">
                  <c:v>0.28689391692303928</c:v>
                </c:pt>
                <c:pt idx="36">
                  <c:v>0.25891746204365979</c:v>
                </c:pt>
                <c:pt idx="37">
                  <c:v>0.23114223952633875</c:v>
                </c:pt>
                <c:pt idx="38">
                  <c:v>0.20354423153248605</c:v>
                </c:pt>
                <c:pt idx="39">
                  <c:v>0.17610041644382621</c:v>
                </c:pt>
                <c:pt idx="40">
                  <c:v>0.14878862063175846</c:v>
                </c:pt>
                <c:pt idx="41">
                  <c:v>0.12158738275048291</c:v>
                </c:pt>
                <c:pt idx="42">
                  <c:v>9.4475828269202866E-2</c:v>
                </c:pt>
                <c:pt idx="43">
                  <c:v>6.7433552245449335E-2</c:v>
                </c:pt>
                <c:pt idx="44">
                  <c:v>4.044050856564621E-2</c:v>
                </c:pt>
                <c:pt idx="45">
                  <c:v>1.3476904050532538E-2</c:v>
                </c:pt>
                <c:pt idx="46">
                  <c:v>-1.3476904050532538E-2</c:v>
                </c:pt>
                <c:pt idx="47">
                  <c:v>-4.044050856564621E-2</c:v>
                </c:pt>
                <c:pt idx="48">
                  <c:v>-6.7433552245449335E-2</c:v>
                </c:pt>
                <c:pt idx="49">
                  <c:v>-9.4475828269202866E-2</c:v>
                </c:pt>
                <c:pt idx="50">
                  <c:v>-0.12158738275048291</c:v>
                </c:pt>
                <c:pt idx="51">
                  <c:v>-0.14878862063175846</c:v>
                </c:pt>
                <c:pt idx="52">
                  <c:v>-0.17610041644382646</c:v>
                </c:pt>
                <c:pt idx="53">
                  <c:v>-0.20354423153248635</c:v>
                </c:pt>
                <c:pt idx="54">
                  <c:v>-0.23114223952633903</c:v>
                </c:pt>
                <c:pt idx="55">
                  <c:v>-0.25891746204365979</c:v>
                </c:pt>
                <c:pt idx="56">
                  <c:v>-0.28689391692303928</c:v>
                </c:pt>
                <c:pt idx="57">
                  <c:v>-0.31509678162523902</c:v>
                </c:pt>
                <c:pt idx="58">
                  <c:v>-0.34355257491007402</c:v>
                </c:pt>
                <c:pt idx="59">
                  <c:v>-0.37228936046519101</c:v>
                </c:pt>
                <c:pt idx="60">
                  <c:v>-0.40133697688375852</c:v>
                </c:pt>
                <c:pt idx="61">
                  <c:v>-0.4307272992954575</c:v>
                </c:pt>
                <c:pt idx="62">
                  <c:v>-0.460494539103116</c:v>
                </c:pt>
                <c:pt idx="63">
                  <c:v>-0.49067558973722447</c:v>
                </c:pt>
                <c:pt idx="64">
                  <c:v>-0.52131042820861928</c:v>
                </c:pt>
                <c:pt idx="65">
                  <c:v>-0.55244258464677454</c:v>
                </c:pt>
                <c:pt idx="66">
                  <c:v>-0.58411969513709139</c:v>
                </c:pt>
                <c:pt idx="67">
                  <c:v>-0.61639415726488689</c:v>
                </c:pt>
                <c:pt idx="68">
                  <c:v>-0.64932391318646576</c:v>
                </c:pt>
                <c:pt idx="69">
                  <c:v>-0.68297339227599785</c:v>
                </c:pt>
                <c:pt idx="70">
                  <c:v>-0.71741465515649117</c:v>
                </c:pt>
                <c:pt idx="71">
                  <c:v>-0.75272879425816996</c:v>
                </c:pt>
                <c:pt idx="72">
                  <c:v>-0.78900766450560555</c:v>
                </c:pt>
                <c:pt idx="73">
                  <c:v>-0.82635604364735382</c:v>
                </c:pt>
                <c:pt idx="74">
                  <c:v>-0.86489435868528353</c:v>
                </c:pt>
                <c:pt idx="75">
                  <c:v>-0.90476216843124113</c:v>
                </c:pt>
                <c:pt idx="76">
                  <c:v>-0.9461226713645926</c:v>
                </c:pt>
                <c:pt idx="77">
                  <c:v>-0.98916862734063549</c:v>
                </c:pt>
                <c:pt idx="78">
                  <c:v>-1.0341302659571439</c:v>
                </c:pt>
                <c:pt idx="79">
                  <c:v>-1.0812860462359704</c:v>
                </c:pt>
                <c:pt idx="80">
                  <c:v>-1.1309776082451586</c:v>
                </c:pt>
                <c:pt idx="81">
                  <c:v>-1.1836310597868931</c:v>
                </c:pt>
                <c:pt idx="82">
                  <c:v>-1.2397881470988359</c:v>
                </c:pt>
                <c:pt idx="83">
                  <c:v>-1.3001534333634226</c:v>
                </c:pt>
                <c:pt idx="84">
                  <c:v>-1.3656685790871181</c:v>
                </c:pt>
                <c:pt idx="85">
                  <c:v>-1.4376350363450865</c:v>
                </c:pt>
                <c:pt idx="86">
                  <c:v>-1.5179291595942781</c:v>
                </c:pt>
                <c:pt idx="87">
                  <c:v>-1.609409260406925</c:v>
                </c:pt>
                <c:pt idx="88">
                  <c:v>-1.716768353371364</c:v>
                </c:pt>
                <c:pt idx="89">
                  <c:v>-1.8485962885014089</c:v>
                </c:pt>
                <c:pt idx="90">
                  <c:v>-2.0236055582676937</c:v>
                </c:pt>
                <c:pt idx="91">
                  <c:v>-2.2989923037331148</c:v>
                </c:pt>
              </c:numCache>
            </c:numRef>
          </c:xVal>
          <c:yVal>
            <c:numRef>
              <c:f>'Probability Plotting'!$B$7:$B$98</c:f>
              <c:numCache>
                <c:formatCode>General</c:formatCode>
                <c:ptCount val="92"/>
                <c:pt idx="0">
                  <c:v>1650</c:v>
                </c:pt>
                <c:pt idx="1">
                  <c:v>1620</c:v>
                </c:pt>
                <c:pt idx="2">
                  <c:v>1570</c:v>
                </c:pt>
                <c:pt idx="3">
                  <c:v>1460</c:v>
                </c:pt>
                <c:pt idx="4">
                  <c:v>1400</c:v>
                </c:pt>
                <c:pt idx="5">
                  <c:v>1270</c:v>
                </c:pt>
                <c:pt idx="6">
                  <c:v>1230</c:v>
                </c:pt>
                <c:pt idx="7">
                  <c:v>1100</c:v>
                </c:pt>
                <c:pt idx="8">
                  <c:v>1020</c:v>
                </c:pt>
                <c:pt idx="9">
                  <c:v>998</c:v>
                </c:pt>
                <c:pt idx="10">
                  <c:v>975</c:v>
                </c:pt>
                <c:pt idx="11">
                  <c:v>906</c:v>
                </c:pt>
                <c:pt idx="12">
                  <c:v>880</c:v>
                </c:pt>
                <c:pt idx="13">
                  <c:v>856</c:v>
                </c:pt>
                <c:pt idx="14">
                  <c:v>856</c:v>
                </c:pt>
                <c:pt idx="15">
                  <c:v>848</c:v>
                </c:pt>
                <c:pt idx="16">
                  <c:v>842</c:v>
                </c:pt>
                <c:pt idx="17">
                  <c:v>830</c:v>
                </c:pt>
                <c:pt idx="18">
                  <c:v>810</c:v>
                </c:pt>
                <c:pt idx="19">
                  <c:v>796</c:v>
                </c:pt>
                <c:pt idx="20">
                  <c:v>787</c:v>
                </c:pt>
                <c:pt idx="21">
                  <c:v>783</c:v>
                </c:pt>
                <c:pt idx="22">
                  <c:v>773</c:v>
                </c:pt>
                <c:pt idx="23">
                  <c:v>759</c:v>
                </c:pt>
                <c:pt idx="24">
                  <c:v>738</c:v>
                </c:pt>
                <c:pt idx="25">
                  <c:v>717</c:v>
                </c:pt>
                <c:pt idx="26">
                  <c:v>710</c:v>
                </c:pt>
                <c:pt idx="27">
                  <c:v>681</c:v>
                </c:pt>
                <c:pt idx="28">
                  <c:v>674</c:v>
                </c:pt>
                <c:pt idx="29">
                  <c:v>654</c:v>
                </c:pt>
                <c:pt idx="30">
                  <c:v>652</c:v>
                </c:pt>
                <c:pt idx="31">
                  <c:v>631</c:v>
                </c:pt>
                <c:pt idx="32">
                  <c:v>622</c:v>
                </c:pt>
                <c:pt idx="33">
                  <c:v>610</c:v>
                </c:pt>
                <c:pt idx="34">
                  <c:v>584</c:v>
                </c:pt>
                <c:pt idx="35">
                  <c:v>572</c:v>
                </c:pt>
                <c:pt idx="36">
                  <c:v>539</c:v>
                </c:pt>
                <c:pt idx="37">
                  <c:v>538</c:v>
                </c:pt>
                <c:pt idx="38">
                  <c:v>524</c:v>
                </c:pt>
                <c:pt idx="39">
                  <c:v>515</c:v>
                </c:pt>
                <c:pt idx="40">
                  <c:v>491</c:v>
                </c:pt>
                <c:pt idx="41">
                  <c:v>477</c:v>
                </c:pt>
                <c:pt idx="42">
                  <c:v>472</c:v>
                </c:pt>
                <c:pt idx="43">
                  <c:v>471</c:v>
                </c:pt>
                <c:pt idx="44">
                  <c:v>467</c:v>
                </c:pt>
                <c:pt idx="45">
                  <c:v>466</c:v>
                </c:pt>
                <c:pt idx="46">
                  <c:v>463</c:v>
                </c:pt>
                <c:pt idx="47">
                  <c:v>459</c:v>
                </c:pt>
                <c:pt idx="48">
                  <c:v>457</c:v>
                </c:pt>
                <c:pt idx="49">
                  <c:v>450</c:v>
                </c:pt>
                <c:pt idx="50">
                  <c:v>417</c:v>
                </c:pt>
                <c:pt idx="51">
                  <c:v>416</c:v>
                </c:pt>
                <c:pt idx="52">
                  <c:v>415</c:v>
                </c:pt>
                <c:pt idx="53">
                  <c:v>408</c:v>
                </c:pt>
                <c:pt idx="54">
                  <c:v>392</c:v>
                </c:pt>
                <c:pt idx="55">
                  <c:v>372</c:v>
                </c:pt>
                <c:pt idx="56">
                  <c:v>362</c:v>
                </c:pt>
                <c:pt idx="57">
                  <c:v>351</c:v>
                </c:pt>
                <c:pt idx="58">
                  <c:v>346</c:v>
                </c:pt>
                <c:pt idx="59">
                  <c:v>344</c:v>
                </c:pt>
                <c:pt idx="60">
                  <c:v>328</c:v>
                </c:pt>
                <c:pt idx="61">
                  <c:v>318</c:v>
                </c:pt>
                <c:pt idx="62">
                  <c:v>317</c:v>
                </c:pt>
                <c:pt idx="63">
                  <c:v>309</c:v>
                </c:pt>
                <c:pt idx="64">
                  <c:v>305</c:v>
                </c:pt>
                <c:pt idx="65">
                  <c:v>300</c:v>
                </c:pt>
                <c:pt idx="66">
                  <c:v>298</c:v>
                </c:pt>
                <c:pt idx="67">
                  <c:v>289</c:v>
                </c:pt>
                <c:pt idx="68">
                  <c:v>281</c:v>
                </c:pt>
                <c:pt idx="69">
                  <c:v>267</c:v>
                </c:pt>
                <c:pt idx="70">
                  <c:v>264</c:v>
                </c:pt>
                <c:pt idx="71">
                  <c:v>248</c:v>
                </c:pt>
                <c:pt idx="72">
                  <c:v>244</c:v>
                </c:pt>
                <c:pt idx="73">
                  <c:v>238</c:v>
                </c:pt>
                <c:pt idx="74">
                  <c:v>209</c:v>
                </c:pt>
                <c:pt idx="75">
                  <c:v>208</c:v>
                </c:pt>
                <c:pt idx="76">
                  <c:v>201</c:v>
                </c:pt>
                <c:pt idx="77">
                  <c:v>195</c:v>
                </c:pt>
                <c:pt idx="78">
                  <c:v>179</c:v>
                </c:pt>
                <c:pt idx="79">
                  <c:v>159</c:v>
                </c:pt>
                <c:pt idx="80">
                  <c:v>157</c:v>
                </c:pt>
                <c:pt idx="81">
                  <c:v>142</c:v>
                </c:pt>
                <c:pt idx="82">
                  <c:v>134</c:v>
                </c:pt>
                <c:pt idx="83">
                  <c:v>133</c:v>
                </c:pt>
                <c:pt idx="84">
                  <c:v>131</c:v>
                </c:pt>
                <c:pt idx="85">
                  <c:v>127</c:v>
                </c:pt>
                <c:pt idx="86">
                  <c:v>119</c:v>
                </c:pt>
                <c:pt idx="87">
                  <c:v>117</c:v>
                </c:pt>
                <c:pt idx="88">
                  <c:v>115</c:v>
                </c:pt>
                <c:pt idx="89">
                  <c:v>115</c:v>
                </c:pt>
                <c:pt idx="90">
                  <c:v>111</c:v>
                </c:pt>
                <c:pt idx="91">
                  <c:v>106</c:v>
                </c:pt>
              </c:numCache>
            </c:numRef>
          </c:yVal>
          <c:smooth val="0"/>
        </c:ser>
        <c:ser>
          <c:idx val="5"/>
          <c:order val="1"/>
          <c:tx>
            <c:v>LP3</c:v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'Probability Plotting'!$R$7:$R$98</c:f>
              <c:numCache>
                <c:formatCode>0.0000</c:formatCode>
                <c:ptCount val="92"/>
                <c:pt idx="0">
                  <c:v>2.003507522571474</c:v>
                </c:pt>
                <c:pt idx="1">
                  <c:v>1.972780720957239</c:v>
                </c:pt>
                <c:pt idx="2">
                  <c:v>1.9204870531987881</c:v>
                </c:pt>
                <c:pt idx="3">
                  <c:v>1.80029921956427</c:v>
                </c:pt>
                <c:pt idx="4">
                  <c:v>1.7314755787258587</c:v>
                </c:pt>
                <c:pt idx="5">
                  <c:v>1.5733186552936067</c:v>
                </c:pt>
                <c:pt idx="6">
                  <c:v>1.5218820957842605</c:v>
                </c:pt>
                <c:pt idx="7">
                  <c:v>1.3442221695322918</c:v>
                </c:pt>
                <c:pt idx="8">
                  <c:v>1.2257389198377993</c:v>
                </c:pt>
                <c:pt idx="9">
                  <c:v>1.1917591867421966</c:v>
                </c:pt>
                <c:pt idx="10">
                  <c:v>1.1555393639569242</c:v>
                </c:pt>
                <c:pt idx="11">
                  <c:v>1.0422835050481722</c:v>
                </c:pt>
                <c:pt idx="12">
                  <c:v>0.99767087703698654</c:v>
                </c:pt>
                <c:pt idx="13">
                  <c:v>0.95546807485691532</c:v>
                </c:pt>
                <c:pt idx="14">
                  <c:v>0.95546807485691532</c:v>
                </c:pt>
                <c:pt idx="15">
                  <c:v>0.94117312827052557</c:v>
                </c:pt>
                <c:pt idx="16">
                  <c:v>0.93037520315415412</c:v>
                </c:pt>
                <c:pt idx="17">
                  <c:v>0.90857819820510033</c:v>
                </c:pt>
                <c:pt idx="18">
                  <c:v>0.8716363212512378</c:v>
                </c:pt>
                <c:pt idx="19">
                  <c:v>0.84530417399447055</c:v>
                </c:pt>
                <c:pt idx="20">
                  <c:v>0.82816369002065437</c:v>
                </c:pt>
                <c:pt idx="21">
                  <c:v>0.8204911109502997</c:v>
                </c:pt>
                <c:pt idx="22">
                  <c:v>0.80115994666051671</c:v>
                </c:pt>
                <c:pt idx="23">
                  <c:v>0.77372866795735784</c:v>
                </c:pt>
                <c:pt idx="24">
                  <c:v>0.73174683966039189</c:v>
                </c:pt>
                <c:pt idx="25">
                  <c:v>0.688714282120096</c:v>
                </c:pt>
                <c:pt idx="26">
                  <c:v>0.6741264989993444</c:v>
                </c:pt>
                <c:pt idx="27">
                  <c:v>0.6123261448238333</c:v>
                </c:pt>
                <c:pt idx="28">
                  <c:v>0.59706610065581545</c:v>
                </c:pt>
                <c:pt idx="29">
                  <c:v>0.55269227620885986</c:v>
                </c:pt>
                <c:pt idx="30">
                  <c:v>0.54819008689617121</c:v>
                </c:pt>
                <c:pt idx="31">
                  <c:v>0.5001753352918441</c:v>
                </c:pt>
                <c:pt idx="32">
                  <c:v>0.47916954367283726</c:v>
                </c:pt>
                <c:pt idx="33">
                  <c:v>0.45074506172364798</c:v>
                </c:pt>
                <c:pt idx="34">
                  <c:v>0.38744270829408672</c:v>
                </c:pt>
                <c:pt idx="35">
                  <c:v>0.35739100269592633</c:v>
                </c:pt>
                <c:pt idx="36">
                  <c:v>0.27180691411164104</c:v>
                </c:pt>
                <c:pt idx="37">
                  <c:v>0.26914249299526893</c:v>
                </c:pt>
                <c:pt idx="38">
                  <c:v>0.23137713091240431</c:v>
                </c:pt>
                <c:pt idx="39">
                  <c:v>0.20662916480664464</c:v>
                </c:pt>
                <c:pt idx="40">
                  <c:v>0.1387281005810497</c:v>
                </c:pt>
                <c:pt idx="41">
                  <c:v>9.7759832316434661E-2</c:v>
                </c:pt>
                <c:pt idx="42">
                  <c:v>8.2871699078887723E-2</c:v>
                </c:pt>
                <c:pt idx="43">
                  <c:v>7.9877430484364936E-2</c:v>
                </c:pt>
                <c:pt idx="44">
                  <c:v>6.7844130823878926E-2</c:v>
                </c:pt>
                <c:pt idx="45">
                  <c:v>6.4821634834895253E-2</c:v>
                </c:pt>
                <c:pt idx="46">
                  <c:v>5.5719763895972364E-2</c:v>
                </c:pt>
                <c:pt idx="47">
                  <c:v>4.3502823636354208E-2</c:v>
                </c:pt>
                <c:pt idx="48">
                  <c:v>3.7359157400176778E-2</c:v>
                </c:pt>
                <c:pt idx="49">
                  <c:v>1.5668172603893631E-2</c:v>
                </c:pt>
                <c:pt idx="50">
                  <c:v>-9.0777911417409499E-2</c:v>
                </c:pt>
                <c:pt idx="51">
                  <c:v>-9.4118091380195487E-2</c:v>
                </c:pt>
                <c:pt idx="52">
                  <c:v>-9.7465367534875932E-2</c:v>
                </c:pt>
                <c:pt idx="53">
                  <c:v>-0.12109776701943115</c:v>
                </c:pt>
                <c:pt idx="54">
                  <c:v>-0.17648942759483671</c:v>
                </c:pt>
                <c:pt idx="55">
                  <c:v>-0.24861194053706737</c:v>
                </c:pt>
                <c:pt idx="56">
                  <c:v>-0.28596955050829814</c:v>
                </c:pt>
                <c:pt idx="57">
                  <c:v>-0.32813398199719612</c:v>
                </c:pt>
                <c:pt idx="58">
                  <c:v>-0.34768809525755462</c:v>
                </c:pt>
                <c:pt idx="59">
                  <c:v>-0.35557997064120567</c:v>
                </c:pt>
                <c:pt idx="60">
                  <c:v>-0.42022322987116595</c:v>
                </c:pt>
                <c:pt idx="61">
                  <c:v>-0.46206189969063738</c:v>
                </c:pt>
                <c:pt idx="62">
                  <c:v>-0.46630980943905298</c:v>
                </c:pt>
                <c:pt idx="63">
                  <c:v>-0.50072852844557147</c:v>
                </c:pt>
                <c:pt idx="64">
                  <c:v>-0.51823599923289387</c:v>
                </c:pt>
                <c:pt idx="65">
                  <c:v>-0.54040981653331432</c:v>
                </c:pt>
                <c:pt idx="66">
                  <c:v>-0.5493715094733691</c:v>
                </c:pt>
                <c:pt idx="67">
                  <c:v>-0.59037361662557064</c:v>
                </c:pt>
                <c:pt idx="68">
                  <c:v>-0.62778588891643772</c:v>
                </c:pt>
                <c:pt idx="69">
                  <c:v>-0.69560336303330073</c:v>
                </c:pt>
                <c:pt idx="70">
                  <c:v>-0.71054724773113054</c:v>
                </c:pt>
                <c:pt idx="71">
                  <c:v>-0.79290449935668839</c:v>
                </c:pt>
                <c:pt idx="72">
                  <c:v>-0.81423423346081236</c:v>
                </c:pt>
                <c:pt idx="73">
                  <c:v>-0.84682226288638052</c:v>
                </c:pt>
                <c:pt idx="74">
                  <c:v>-1.0155157301669218</c:v>
                </c:pt>
                <c:pt idx="75">
                  <c:v>-1.0216988652203798</c:v>
                </c:pt>
                <c:pt idx="76">
                  <c:v>-1.0657428123813277</c:v>
                </c:pt>
                <c:pt idx="77">
                  <c:v>-1.1046040793024032</c:v>
                </c:pt>
                <c:pt idx="78">
                  <c:v>-1.2137418713591404</c:v>
                </c:pt>
                <c:pt idx="79">
                  <c:v>-1.3632352708257884</c:v>
                </c:pt>
                <c:pt idx="80">
                  <c:v>-1.3791029878415977</c:v>
                </c:pt>
                <c:pt idx="81">
                  <c:v>-1.5042844820040433</c:v>
                </c:pt>
                <c:pt idx="82">
                  <c:v>-1.5760157549457441</c:v>
                </c:pt>
                <c:pt idx="83">
                  <c:v>-1.585252615741507</c:v>
                </c:pt>
                <c:pt idx="84">
                  <c:v>-1.6039162276778711</c:v>
                </c:pt>
                <c:pt idx="85">
                  <c:v>-1.642029502993851</c:v>
                </c:pt>
                <c:pt idx="86">
                  <c:v>-1.7216313052062211</c:v>
                </c:pt>
                <c:pt idx="87">
                  <c:v>-1.7422877947018822</c:v>
                </c:pt>
                <c:pt idx="88">
                  <c:v>-1.7632666407014914</c:v>
                </c:pt>
                <c:pt idx="89">
                  <c:v>-1.7632666407014914</c:v>
                </c:pt>
                <c:pt idx="90">
                  <c:v>-1.8062354241047345</c:v>
                </c:pt>
                <c:pt idx="91">
                  <c:v>-1.861965690728882</c:v>
                </c:pt>
              </c:numCache>
            </c:numRef>
          </c:xVal>
          <c:yVal>
            <c:numRef>
              <c:f>'Probability Plotting'!$B$7:$B$98</c:f>
              <c:numCache>
                <c:formatCode>General</c:formatCode>
                <c:ptCount val="92"/>
                <c:pt idx="0">
                  <c:v>1650</c:v>
                </c:pt>
                <c:pt idx="1">
                  <c:v>1620</c:v>
                </c:pt>
                <c:pt idx="2">
                  <c:v>1570</c:v>
                </c:pt>
                <c:pt idx="3">
                  <c:v>1460</c:v>
                </c:pt>
                <c:pt idx="4">
                  <c:v>1400</c:v>
                </c:pt>
                <c:pt idx="5">
                  <c:v>1270</c:v>
                </c:pt>
                <c:pt idx="6">
                  <c:v>1230</c:v>
                </c:pt>
                <c:pt idx="7">
                  <c:v>1100</c:v>
                </c:pt>
                <c:pt idx="8">
                  <c:v>1020</c:v>
                </c:pt>
                <c:pt idx="9">
                  <c:v>998</c:v>
                </c:pt>
                <c:pt idx="10">
                  <c:v>975</c:v>
                </c:pt>
                <c:pt idx="11">
                  <c:v>906</c:v>
                </c:pt>
                <c:pt idx="12">
                  <c:v>880</c:v>
                </c:pt>
                <c:pt idx="13">
                  <c:v>856</c:v>
                </c:pt>
                <c:pt idx="14">
                  <c:v>856</c:v>
                </c:pt>
                <c:pt idx="15">
                  <c:v>848</c:v>
                </c:pt>
                <c:pt idx="16">
                  <c:v>842</c:v>
                </c:pt>
                <c:pt idx="17">
                  <c:v>830</c:v>
                </c:pt>
                <c:pt idx="18">
                  <c:v>810</c:v>
                </c:pt>
                <c:pt idx="19">
                  <c:v>796</c:v>
                </c:pt>
                <c:pt idx="20">
                  <c:v>787</c:v>
                </c:pt>
                <c:pt idx="21">
                  <c:v>783</c:v>
                </c:pt>
                <c:pt idx="22">
                  <c:v>773</c:v>
                </c:pt>
                <c:pt idx="23">
                  <c:v>759</c:v>
                </c:pt>
                <c:pt idx="24">
                  <c:v>738</c:v>
                </c:pt>
                <c:pt idx="25">
                  <c:v>717</c:v>
                </c:pt>
                <c:pt idx="26">
                  <c:v>710</c:v>
                </c:pt>
                <c:pt idx="27">
                  <c:v>681</c:v>
                </c:pt>
                <c:pt idx="28">
                  <c:v>674</c:v>
                </c:pt>
                <c:pt idx="29">
                  <c:v>654</c:v>
                </c:pt>
                <c:pt idx="30">
                  <c:v>652</c:v>
                </c:pt>
                <c:pt idx="31">
                  <c:v>631</c:v>
                </c:pt>
                <c:pt idx="32">
                  <c:v>622</c:v>
                </c:pt>
                <c:pt idx="33">
                  <c:v>610</c:v>
                </c:pt>
                <c:pt idx="34">
                  <c:v>584</c:v>
                </c:pt>
                <c:pt idx="35">
                  <c:v>572</c:v>
                </c:pt>
                <c:pt idx="36">
                  <c:v>539</c:v>
                </c:pt>
                <c:pt idx="37">
                  <c:v>538</c:v>
                </c:pt>
                <c:pt idx="38">
                  <c:v>524</c:v>
                </c:pt>
                <c:pt idx="39">
                  <c:v>515</c:v>
                </c:pt>
                <c:pt idx="40">
                  <c:v>491</c:v>
                </c:pt>
                <c:pt idx="41">
                  <c:v>477</c:v>
                </c:pt>
                <c:pt idx="42">
                  <c:v>472</c:v>
                </c:pt>
                <c:pt idx="43">
                  <c:v>471</c:v>
                </c:pt>
                <c:pt idx="44">
                  <c:v>467</c:v>
                </c:pt>
                <c:pt idx="45">
                  <c:v>466</c:v>
                </c:pt>
                <c:pt idx="46">
                  <c:v>463</c:v>
                </c:pt>
                <c:pt idx="47">
                  <c:v>459</c:v>
                </c:pt>
                <c:pt idx="48">
                  <c:v>457</c:v>
                </c:pt>
                <c:pt idx="49">
                  <c:v>450</c:v>
                </c:pt>
                <c:pt idx="50">
                  <c:v>417</c:v>
                </c:pt>
                <c:pt idx="51">
                  <c:v>416</c:v>
                </c:pt>
                <c:pt idx="52">
                  <c:v>415</c:v>
                </c:pt>
                <c:pt idx="53">
                  <c:v>408</c:v>
                </c:pt>
                <c:pt idx="54">
                  <c:v>392</c:v>
                </c:pt>
                <c:pt idx="55">
                  <c:v>372</c:v>
                </c:pt>
                <c:pt idx="56">
                  <c:v>362</c:v>
                </c:pt>
                <c:pt idx="57">
                  <c:v>351</c:v>
                </c:pt>
                <c:pt idx="58">
                  <c:v>346</c:v>
                </c:pt>
                <c:pt idx="59">
                  <c:v>344</c:v>
                </c:pt>
                <c:pt idx="60">
                  <c:v>328</c:v>
                </c:pt>
                <c:pt idx="61">
                  <c:v>318</c:v>
                </c:pt>
                <c:pt idx="62">
                  <c:v>317</c:v>
                </c:pt>
                <c:pt idx="63">
                  <c:v>309</c:v>
                </c:pt>
                <c:pt idx="64">
                  <c:v>305</c:v>
                </c:pt>
                <c:pt idx="65">
                  <c:v>300</c:v>
                </c:pt>
                <c:pt idx="66">
                  <c:v>298</c:v>
                </c:pt>
                <c:pt idx="67">
                  <c:v>289</c:v>
                </c:pt>
                <c:pt idx="68">
                  <c:v>281</c:v>
                </c:pt>
                <c:pt idx="69">
                  <c:v>267</c:v>
                </c:pt>
                <c:pt idx="70">
                  <c:v>264</c:v>
                </c:pt>
                <c:pt idx="71">
                  <c:v>248</c:v>
                </c:pt>
                <c:pt idx="72">
                  <c:v>244</c:v>
                </c:pt>
                <c:pt idx="73">
                  <c:v>238</c:v>
                </c:pt>
                <c:pt idx="74">
                  <c:v>209</c:v>
                </c:pt>
                <c:pt idx="75">
                  <c:v>208</c:v>
                </c:pt>
                <c:pt idx="76">
                  <c:v>201</c:v>
                </c:pt>
                <c:pt idx="77">
                  <c:v>195</c:v>
                </c:pt>
                <c:pt idx="78">
                  <c:v>179</c:v>
                </c:pt>
                <c:pt idx="79">
                  <c:v>159</c:v>
                </c:pt>
                <c:pt idx="80">
                  <c:v>157</c:v>
                </c:pt>
                <c:pt idx="81">
                  <c:v>142</c:v>
                </c:pt>
                <c:pt idx="82">
                  <c:v>134</c:v>
                </c:pt>
                <c:pt idx="83">
                  <c:v>133</c:v>
                </c:pt>
                <c:pt idx="84">
                  <c:v>131</c:v>
                </c:pt>
                <c:pt idx="85">
                  <c:v>127</c:v>
                </c:pt>
                <c:pt idx="86">
                  <c:v>119</c:v>
                </c:pt>
                <c:pt idx="87">
                  <c:v>117</c:v>
                </c:pt>
                <c:pt idx="88">
                  <c:v>115</c:v>
                </c:pt>
                <c:pt idx="89">
                  <c:v>115</c:v>
                </c:pt>
                <c:pt idx="90">
                  <c:v>111</c:v>
                </c:pt>
                <c:pt idx="91">
                  <c:v>106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553984"/>
        <c:axId val="158573312"/>
      </c:scatterChart>
      <c:valAx>
        <c:axId val="158553984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Std Normal Distribution Quantile</a:t>
                </a:r>
              </a:p>
            </c:rich>
          </c:tx>
          <c:layout>
            <c:manualLayout>
              <c:xMode val="edge"/>
              <c:yMode val="edge"/>
              <c:x val="0.36411594777067963"/>
              <c:y val="0.9187064373217585"/>
            </c:manualLayout>
          </c:layout>
          <c:overlay val="0"/>
        </c:title>
        <c:numFmt formatCode="0.0000" sourceLinked="1"/>
        <c:majorTickMark val="out"/>
        <c:minorTickMark val="none"/>
        <c:tickLblPos val="nextTo"/>
        <c:crossAx val="158573312"/>
        <c:crosses val="autoZero"/>
        <c:crossBetween val="midCat"/>
      </c:valAx>
      <c:valAx>
        <c:axId val="158573312"/>
        <c:scaling>
          <c:logBase val="10"/>
          <c:orientation val="minMax"/>
          <c:max val="3000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Q (cfs)</a:t>
                </a:r>
              </a:p>
            </c:rich>
          </c:tx>
          <c:layout>
            <c:manualLayout>
              <c:xMode val="edge"/>
              <c:yMode val="edge"/>
              <c:x val="3.7735849056603772E-2"/>
              <c:y val="0.45450721324855914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crossAx val="158553984"/>
        <c:crossesAt val="-3"/>
        <c:crossBetween val="midCat"/>
        <c:majorUnit val="10"/>
        <c:minorUnit val="10"/>
      </c:valAx>
    </c:plotArea>
    <c:legend>
      <c:legendPos val="r"/>
      <c:layout>
        <c:manualLayout>
          <c:xMode val="edge"/>
          <c:yMode val="edge"/>
          <c:x val="0.68327044025157235"/>
          <c:y val="0.48744020037282693"/>
          <c:w val="0.10289308176100628"/>
          <c:h val="0.1098430577726759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Relative Frequency 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BlacksmithFork!$J$11:$J$21</c:f>
              <c:numCache>
                <c:formatCode>General</c:formatCode>
                <c:ptCount val="11"/>
                <c:pt idx="1">
                  <c:v>100</c:v>
                </c:pt>
                <c:pt idx="2">
                  <c:v>300</c:v>
                </c:pt>
                <c:pt idx="3">
                  <c:v>500</c:v>
                </c:pt>
                <c:pt idx="4">
                  <c:v>700</c:v>
                </c:pt>
                <c:pt idx="5">
                  <c:v>900</c:v>
                </c:pt>
                <c:pt idx="6">
                  <c:v>1100</c:v>
                </c:pt>
                <c:pt idx="7">
                  <c:v>1300</c:v>
                </c:pt>
                <c:pt idx="8">
                  <c:v>1500</c:v>
                </c:pt>
                <c:pt idx="9">
                  <c:v>1700</c:v>
                </c:pt>
              </c:numCache>
            </c:numRef>
          </c:cat>
          <c:val>
            <c:numRef>
              <c:f>BlacksmithFork!$L$11:$L$21</c:f>
              <c:numCache>
                <c:formatCode>General</c:formatCode>
                <c:ptCount val="11"/>
                <c:pt idx="1">
                  <c:v>0.16304347826086957</c:v>
                </c:pt>
                <c:pt idx="2">
                  <c:v>0.25</c:v>
                </c:pt>
                <c:pt idx="3">
                  <c:v>0.21739130434782608</c:v>
                </c:pt>
                <c:pt idx="4">
                  <c:v>0.16304347826086957</c:v>
                </c:pt>
                <c:pt idx="5">
                  <c:v>0.10869565217391304</c:v>
                </c:pt>
                <c:pt idx="6">
                  <c:v>2.1739130434782608E-2</c:v>
                </c:pt>
                <c:pt idx="7">
                  <c:v>3.2608695652173912E-2</c:v>
                </c:pt>
                <c:pt idx="8">
                  <c:v>2.1739130434782608E-2</c:v>
                </c:pt>
                <c:pt idx="9">
                  <c:v>2.1739130434782608E-2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645056"/>
        <c:axId val="157663616"/>
      </c:barChart>
      <c:catAx>
        <c:axId val="15764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 Center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7663616"/>
        <c:crosses val="autoZero"/>
        <c:auto val="1"/>
        <c:lblAlgn val="ctr"/>
        <c:lblOffset val="100"/>
        <c:noMultiLvlLbl val="0"/>
      </c:catAx>
      <c:valAx>
        <c:axId val="157663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7645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Frequency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BlacksmithFork!$I$11:$I$21</c:f>
              <c:numCache>
                <c:formatCode>General</c:formatCode>
                <c:ptCount val="1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</c:numCache>
            </c:numRef>
          </c:cat>
          <c:val>
            <c:numRef>
              <c:f>BlacksmithFork!$M$11:$M$21</c:f>
              <c:numCache>
                <c:formatCode>General</c:formatCode>
                <c:ptCount val="11"/>
                <c:pt idx="1">
                  <c:v>0.16304347826086957</c:v>
                </c:pt>
                <c:pt idx="2">
                  <c:v>0.41304347826086957</c:v>
                </c:pt>
                <c:pt idx="3">
                  <c:v>0.63043478260869568</c:v>
                </c:pt>
                <c:pt idx="4">
                  <c:v>0.79347826086956519</c:v>
                </c:pt>
                <c:pt idx="5">
                  <c:v>0.90217391304347827</c:v>
                </c:pt>
                <c:pt idx="6">
                  <c:v>0.92391304347826086</c:v>
                </c:pt>
                <c:pt idx="7">
                  <c:v>0.95652173913043481</c:v>
                </c:pt>
                <c:pt idx="8">
                  <c:v>0.97826086956521741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95936"/>
        <c:axId val="158306304"/>
      </c:barChart>
      <c:catAx>
        <c:axId val="15829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 (top end)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8306304"/>
        <c:crosses val="autoZero"/>
        <c:auto val="1"/>
        <c:lblAlgn val="ctr"/>
        <c:lblOffset val="100"/>
        <c:noMultiLvlLbl val="0"/>
      </c:catAx>
      <c:valAx>
        <c:axId val="158306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8295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Empirical Cumulative Distribution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BlacksmithFork!$E$9:$E$100</c:f>
              <c:numCache>
                <c:formatCode>General</c:formatCode>
                <c:ptCount val="92"/>
                <c:pt idx="0">
                  <c:v>1650</c:v>
                </c:pt>
                <c:pt idx="1">
                  <c:v>1620</c:v>
                </c:pt>
                <c:pt idx="2">
                  <c:v>1570</c:v>
                </c:pt>
                <c:pt idx="3">
                  <c:v>1460</c:v>
                </c:pt>
                <c:pt idx="4">
                  <c:v>1400</c:v>
                </c:pt>
                <c:pt idx="5">
                  <c:v>1270</c:v>
                </c:pt>
                <c:pt idx="6">
                  <c:v>1230</c:v>
                </c:pt>
                <c:pt idx="7">
                  <c:v>1100</c:v>
                </c:pt>
                <c:pt idx="8">
                  <c:v>1020</c:v>
                </c:pt>
                <c:pt idx="9">
                  <c:v>998</c:v>
                </c:pt>
                <c:pt idx="10">
                  <c:v>975</c:v>
                </c:pt>
                <c:pt idx="11">
                  <c:v>906</c:v>
                </c:pt>
                <c:pt idx="12">
                  <c:v>880</c:v>
                </c:pt>
                <c:pt idx="13">
                  <c:v>856</c:v>
                </c:pt>
                <c:pt idx="14">
                  <c:v>856</c:v>
                </c:pt>
                <c:pt idx="15">
                  <c:v>848</c:v>
                </c:pt>
                <c:pt idx="16">
                  <c:v>842</c:v>
                </c:pt>
                <c:pt idx="17">
                  <c:v>830</c:v>
                </c:pt>
                <c:pt idx="18">
                  <c:v>810</c:v>
                </c:pt>
                <c:pt idx="19">
                  <c:v>796</c:v>
                </c:pt>
                <c:pt idx="20">
                  <c:v>787</c:v>
                </c:pt>
                <c:pt idx="21">
                  <c:v>783</c:v>
                </c:pt>
                <c:pt idx="22">
                  <c:v>773</c:v>
                </c:pt>
                <c:pt idx="23">
                  <c:v>759</c:v>
                </c:pt>
                <c:pt idx="24">
                  <c:v>738</c:v>
                </c:pt>
                <c:pt idx="25">
                  <c:v>717</c:v>
                </c:pt>
                <c:pt idx="26">
                  <c:v>710</c:v>
                </c:pt>
                <c:pt idx="27">
                  <c:v>681</c:v>
                </c:pt>
                <c:pt idx="28">
                  <c:v>674</c:v>
                </c:pt>
                <c:pt idx="29">
                  <c:v>654</c:v>
                </c:pt>
                <c:pt idx="30">
                  <c:v>652</c:v>
                </c:pt>
                <c:pt idx="31">
                  <c:v>631</c:v>
                </c:pt>
                <c:pt idx="32">
                  <c:v>622</c:v>
                </c:pt>
                <c:pt idx="33">
                  <c:v>610</c:v>
                </c:pt>
                <c:pt idx="34">
                  <c:v>584</c:v>
                </c:pt>
                <c:pt idx="35">
                  <c:v>572</c:v>
                </c:pt>
                <c:pt idx="36">
                  <c:v>539</c:v>
                </c:pt>
                <c:pt idx="37">
                  <c:v>538</c:v>
                </c:pt>
                <c:pt idx="38">
                  <c:v>524</c:v>
                </c:pt>
                <c:pt idx="39">
                  <c:v>515</c:v>
                </c:pt>
                <c:pt idx="40">
                  <c:v>491</c:v>
                </c:pt>
                <c:pt idx="41">
                  <c:v>477</c:v>
                </c:pt>
                <c:pt idx="42">
                  <c:v>472</c:v>
                </c:pt>
                <c:pt idx="43">
                  <c:v>471</c:v>
                </c:pt>
                <c:pt idx="44">
                  <c:v>467</c:v>
                </c:pt>
                <c:pt idx="45">
                  <c:v>466</c:v>
                </c:pt>
                <c:pt idx="46">
                  <c:v>463</c:v>
                </c:pt>
                <c:pt idx="47">
                  <c:v>459</c:v>
                </c:pt>
                <c:pt idx="48">
                  <c:v>457</c:v>
                </c:pt>
                <c:pt idx="49">
                  <c:v>450</c:v>
                </c:pt>
                <c:pt idx="50">
                  <c:v>417</c:v>
                </c:pt>
                <c:pt idx="51">
                  <c:v>416</c:v>
                </c:pt>
                <c:pt idx="52">
                  <c:v>415</c:v>
                </c:pt>
                <c:pt idx="53">
                  <c:v>408</c:v>
                </c:pt>
                <c:pt idx="54">
                  <c:v>392</c:v>
                </c:pt>
                <c:pt idx="55">
                  <c:v>372</c:v>
                </c:pt>
                <c:pt idx="56">
                  <c:v>362</c:v>
                </c:pt>
                <c:pt idx="57">
                  <c:v>351</c:v>
                </c:pt>
                <c:pt idx="58">
                  <c:v>346</c:v>
                </c:pt>
                <c:pt idx="59">
                  <c:v>344</c:v>
                </c:pt>
                <c:pt idx="60">
                  <c:v>328</c:v>
                </c:pt>
                <c:pt idx="61">
                  <c:v>318</c:v>
                </c:pt>
                <c:pt idx="62">
                  <c:v>317</c:v>
                </c:pt>
                <c:pt idx="63">
                  <c:v>309</c:v>
                </c:pt>
                <c:pt idx="64">
                  <c:v>305</c:v>
                </c:pt>
                <c:pt idx="65">
                  <c:v>300</c:v>
                </c:pt>
                <c:pt idx="66">
                  <c:v>298</c:v>
                </c:pt>
                <c:pt idx="67">
                  <c:v>289</c:v>
                </c:pt>
                <c:pt idx="68">
                  <c:v>281</c:v>
                </c:pt>
                <c:pt idx="69">
                  <c:v>267</c:v>
                </c:pt>
                <c:pt idx="70">
                  <c:v>264</c:v>
                </c:pt>
                <c:pt idx="71">
                  <c:v>248</c:v>
                </c:pt>
                <c:pt idx="72">
                  <c:v>244</c:v>
                </c:pt>
                <c:pt idx="73">
                  <c:v>238</c:v>
                </c:pt>
                <c:pt idx="74">
                  <c:v>209</c:v>
                </c:pt>
                <c:pt idx="75">
                  <c:v>208</c:v>
                </c:pt>
                <c:pt idx="76">
                  <c:v>201</c:v>
                </c:pt>
                <c:pt idx="77">
                  <c:v>195</c:v>
                </c:pt>
                <c:pt idx="78">
                  <c:v>179</c:v>
                </c:pt>
                <c:pt idx="79">
                  <c:v>159</c:v>
                </c:pt>
                <c:pt idx="80">
                  <c:v>157</c:v>
                </c:pt>
                <c:pt idx="81">
                  <c:v>142</c:v>
                </c:pt>
                <c:pt idx="82">
                  <c:v>134</c:v>
                </c:pt>
                <c:pt idx="83">
                  <c:v>133</c:v>
                </c:pt>
                <c:pt idx="84">
                  <c:v>131</c:v>
                </c:pt>
                <c:pt idx="85">
                  <c:v>127</c:v>
                </c:pt>
                <c:pt idx="86">
                  <c:v>119</c:v>
                </c:pt>
                <c:pt idx="87">
                  <c:v>117</c:v>
                </c:pt>
                <c:pt idx="88">
                  <c:v>115</c:v>
                </c:pt>
                <c:pt idx="89">
                  <c:v>115</c:v>
                </c:pt>
                <c:pt idx="90">
                  <c:v>111</c:v>
                </c:pt>
                <c:pt idx="91">
                  <c:v>106</c:v>
                </c:pt>
              </c:numCache>
            </c:numRef>
          </c:xVal>
          <c:yVal>
            <c:numRef>
              <c:f>BlacksmithFork!$F$9:$F$100</c:f>
              <c:numCache>
                <c:formatCode>General</c:formatCode>
                <c:ptCount val="92"/>
                <c:pt idx="0">
                  <c:v>0.989247311827957</c:v>
                </c:pt>
                <c:pt idx="1">
                  <c:v>0.978494623655914</c:v>
                </c:pt>
                <c:pt idx="2">
                  <c:v>0.967741935483871</c:v>
                </c:pt>
                <c:pt idx="3">
                  <c:v>0.956989247311828</c:v>
                </c:pt>
                <c:pt idx="4">
                  <c:v>0.94623655913978499</c:v>
                </c:pt>
                <c:pt idx="5">
                  <c:v>0.93548387096774199</c:v>
                </c:pt>
                <c:pt idx="6">
                  <c:v>0.92473118279569888</c:v>
                </c:pt>
                <c:pt idx="7">
                  <c:v>0.91397849462365588</c:v>
                </c:pt>
                <c:pt idx="8">
                  <c:v>0.90322580645161288</c:v>
                </c:pt>
                <c:pt idx="9">
                  <c:v>0.89247311827956988</c:v>
                </c:pt>
                <c:pt idx="10">
                  <c:v>0.88172043010752688</c:v>
                </c:pt>
                <c:pt idx="11">
                  <c:v>0.87096774193548387</c:v>
                </c:pt>
                <c:pt idx="12">
                  <c:v>0.86021505376344087</c:v>
                </c:pt>
                <c:pt idx="13">
                  <c:v>0.84946236559139787</c:v>
                </c:pt>
                <c:pt idx="14">
                  <c:v>0.83870967741935487</c:v>
                </c:pt>
                <c:pt idx="15">
                  <c:v>0.82795698924731176</c:v>
                </c:pt>
                <c:pt idx="16">
                  <c:v>0.81720430107526876</c:v>
                </c:pt>
                <c:pt idx="17">
                  <c:v>0.80645161290322576</c:v>
                </c:pt>
                <c:pt idx="18">
                  <c:v>0.79569892473118276</c:v>
                </c:pt>
                <c:pt idx="19">
                  <c:v>0.78494623655913975</c:v>
                </c:pt>
                <c:pt idx="20">
                  <c:v>0.77419354838709675</c:v>
                </c:pt>
                <c:pt idx="21">
                  <c:v>0.76344086021505375</c:v>
                </c:pt>
                <c:pt idx="22">
                  <c:v>0.75268817204301075</c:v>
                </c:pt>
                <c:pt idx="23">
                  <c:v>0.74193548387096775</c:v>
                </c:pt>
                <c:pt idx="24">
                  <c:v>0.73118279569892475</c:v>
                </c:pt>
                <c:pt idx="25">
                  <c:v>0.72043010752688175</c:v>
                </c:pt>
                <c:pt idx="26">
                  <c:v>0.70967741935483875</c:v>
                </c:pt>
                <c:pt idx="27">
                  <c:v>0.69892473118279574</c:v>
                </c:pt>
                <c:pt idx="28">
                  <c:v>0.68817204301075274</c:v>
                </c:pt>
                <c:pt idx="29">
                  <c:v>0.67741935483870974</c:v>
                </c:pt>
                <c:pt idx="30">
                  <c:v>0.66666666666666674</c:v>
                </c:pt>
                <c:pt idx="31">
                  <c:v>0.65591397849462363</c:v>
                </c:pt>
                <c:pt idx="32">
                  <c:v>0.64516129032258063</c:v>
                </c:pt>
                <c:pt idx="33">
                  <c:v>0.63440860215053763</c:v>
                </c:pt>
                <c:pt idx="34">
                  <c:v>0.62365591397849462</c:v>
                </c:pt>
                <c:pt idx="35">
                  <c:v>0.61290322580645162</c:v>
                </c:pt>
                <c:pt idx="36">
                  <c:v>0.60215053763440862</c:v>
                </c:pt>
                <c:pt idx="37">
                  <c:v>0.59139784946236551</c:v>
                </c:pt>
                <c:pt idx="38">
                  <c:v>0.58064516129032251</c:v>
                </c:pt>
                <c:pt idx="39">
                  <c:v>0.56989247311827951</c:v>
                </c:pt>
                <c:pt idx="40">
                  <c:v>0.55913978494623651</c:v>
                </c:pt>
                <c:pt idx="41">
                  <c:v>0.54838709677419351</c:v>
                </c:pt>
                <c:pt idx="42">
                  <c:v>0.5376344086021505</c:v>
                </c:pt>
                <c:pt idx="43">
                  <c:v>0.5268817204301075</c:v>
                </c:pt>
                <c:pt idx="44">
                  <c:v>0.5161290322580645</c:v>
                </c:pt>
                <c:pt idx="45">
                  <c:v>0.5053763440860215</c:v>
                </c:pt>
                <c:pt idx="46">
                  <c:v>0.4946236559139785</c:v>
                </c:pt>
                <c:pt idx="47">
                  <c:v>0.4838709677419355</c:v>
                </c:pt>
                <c:pt idx="48">
                  <c:v>0.4731182795698925</c:v>
                </c:pt>
                <c:pt idx="49">
                  <c:v>0.4623655913978495</c:v>
                </c:pt>
                <c:pt idx="50">
                  <c:v>0.45161290322580649</c:v>
                </c:pt>
                <c:pt idx="51">
                  <c:v>0.44086021505376349</c:v>
                </c:pt>
                <c:pt idx="52">
                  <c:v>0.43010752688172038</c:v>
                </c:pt>
                <c:pt idx="53">
                  <c:v>0.41935483870967738</c:v>
                </c:pt>
                <c:pt idx="54">
                  <c:v>0.40860215053763438</c:v>
                </c:pt>
                <c:pt idx="55">
                  <c:v>0.39784946236559138</c:v>
                </c:pt>
                <c:pt idx="56">
                  <c:v>0.38709677419354838</c:v>
                </c:pt>
                <c:pt idx="57">
                  <c:v>0.37634408602150538</c:v>
                </c:pt>
                <c:pt idx="58">
                  <c:v>0.36559139784946237</c:v>
                </c:pt>
                <c:pt idx="59">
                  <c:v>0.35483870967741937</c:v>
                </c:pt>
                <c:pt idx="60">
                  <c:v>0.34408602150537637</c:v>
                </c:pt>
                <c:pt idx="61">
                  <c:v>0.33333333333333337</c:v>
                </c:pt>
                <c:pt idx="62">
                  <c:v>0.32258064516129037</c:v>
                </c:pt>
                <c:pt idx="63">
                  <c:v>0.31182795698924726</c:v>
                </c:pt>
                <c:pt idx="64">
                  <c:v>0.30107526881720426</c:v>
                </c:pt>
                <c:pt idx="65">
                  <c:v>0.29032258064516125</c:v>
                </c:pt>
                <c:pt idx="66">
                  <c:v>0.27956989247311825</c:v>
                </c:pt>
                <c:pt idx="67">
                  <c:v>0.26881720430107525</c:v>
                </c:pt>
                <c:pt idx="68">
                  <c:v>0.25806451612903225</c:v>
                </c:pt>
                <c:pt idx="69">
                  <c:v>0.24731182795698925</c:v>
                </c:pt>
                <c:pt idx="70">
                  <c:v>0.23655913978494625</c:v>
                </c:pt>
                <c:pt idx="71">
                  <c:v>0.22580645161290325</c:v>
                </c:pt>
                <c:pt idx="72">
                  <c:v>0.21505376344086025</c:v>
                </c:pt>
                <c:pt idx="73">
                  <c:v>0.20430107526881724</c:v>
                </c:pt>
                <c:pt idx="74">
                  <c:v>0.19354838709677424</c:v>
                </c:pt>
                <c:pt idx="75">
                  <c:v>0.18279569892473113</c:v>
                </c:pt>
                <c:pt idx="76">
                  <c:v>0.17204301075268813</c:v>
                </c:pt>
                <c:pt idx="77">
                  <c:v>0.16129032258064513</c:v>
                </c:pt>
                <c:pt idx="78">
                  <c:v>0.15053763440860213</c:v>
                </c:pt>
                <c:pt idx="79">
                  <c:v>0.13978494623655913</c:v>
                </c:pt>
                <c:pt idx="80">
                  <c:v>0.12903225806451613</c:v>
                </c:pt>
                <c:pt idx="81">
                  <c:v>0.11827956989247312</c:v>
                </c:pt>
                <c:pt idx="82">
                  <c:v>0.10752688172043012</c:v>
                </c:pt>
                <c:pt idx="83">
                  <c:v>9.6774193548387122E-2</c:v>
                </c:pt>
                <c:pt idx="84">
                  <c:v>8.6021505376344121E-2</c:v>
                </c:pt>
                <c:pt idx="85">
                  <c:v>7.5268817204301119E-2</c:v>
                </c:pt>
                <c:pt idx="86">
                  <c:v>6.4516129032258118E-2</c:v>
                </c:pt>
                <c:pt idx="87">
                  <c:v>5.3763440860215006E-2</c:v>
                </c:pt>
                <c:pt idx="88">
                  <c:v>4.3010752688172005E-2</c:v>
                </c:pt>
                <c:pt idx="89">
                  <c:v>3.2258064516129004E-2</c:v>
                </c:pt>
                <c:pt idx="90">
                  <c:v>2.1505376344086002E-2</c:v>
                </c:pt>
                <c:pt idx="91">
                  <c:v>1.0752688172043001E-2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313472"/>
        <c:axId val="158327936"/>
      </c:scatterChart>
      <c:valAx>
        <c:axId val="15831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 (cfs)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8327936"/>
        <c:crosses val="autoZero"/>
        <c:crossBetween val="midCat"/>
      </c:valAx>
      <c:valAx>
        <c:axId val="158327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83134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Normal Distribution Fit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BlacksmithFork!$L$41</c:f>
              <c:strCache>
                <c:ptCount val="1"/>
                <c:pt idx="0">
                  <c:v>Cumulative</c:v>
                </c:pt>
              </c:strCache>
            </c:strRef>
          </c:tx>
          <c:marker>
            <c:symbol val="none"/>
          </c:marker>
          <c:xVal>
            <c:numRef>
              <c:f>BlacksmithFork!$I$42:$I$51</c:f>
              <c:numCache>
                <c:formatCode>General</c:formatCode>
                <c:ptCount val="10"/>
                <c:pt idx="0">
                  <c:v>100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  <c:pt idx="4">
                  <c:v>900</c:v>
                </c:pt>
                <c:pt idx="5">
                  <c:v>1100</c:v>
                </c:pt>
                <c:pt idx="6">
                  <c:v>1300</c:v>
                </c:pt>
                <c:pt idx="7">
                  <c:v>1500</c:v>
                </c:pt>
                <c:pt idx="8">
                  <c:v>1700</c:v>
                </c:pt>
                <c:pt idx="9">
                  <c:v>1900</c:v>
                </c:pt>
              </c:numCache>
            </c:numRef>
          </c:xVal>
          <c:yVal>
            <c:numRef>
              <c:f>BlacksmithFork!$L$42:$L$51</c:f>
              <c:numCache>
                <c:formatCode>General</c:formatCode>
                <c:ptCount val="10"/>
                <c:pt idx="0">
                  <c:v>0.11286526766497748</c:v>
                </c:pt>
                <c:pt idx="1">
                  <c:v>0.25239652966430026</c:v>
                </c:pt>
                <c:pt idx="2">
                  <c:v>0.45124986514683091</c:v>
                </c:pt>
                <c:pt idx="3">
                  <c:v>0.66347247908571105</c:v>
                </c:pt>
                <c:pt idx="4">
                  <c:v>0.83308344978818394</c:v>
                </c:pt>
                <c:pt idx="5">
                  <c:v>0.9345911198169522</c:v>
                </c:pt>
                <c:pt idx="6">
                  <c:v>0.98007729909453412</c:v>
                </c:pt>
                <c:pt idx="7">
                  <c:v>0.99533624522122255</c:v>
                </c:pt>
                <c:pt idx="8">
                  <c:v>0.99916750305802504</c:v>
                </c:pt>
                <c:pt idx="9">
                  <c:v>0.99988731506439543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880896"/>
        <c:axId val="158882432"/>
      </c:scatterChart>
      <c:valAx>
        <c:axId val="15888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882432"/>
        <c:crosses val="autoZero"/>
        <c:crossBetween val="midCat"/>
      </c:valAx>
      <c:valAx>
        <c:axId val="158882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880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distribution fit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125240594925635"/>
          <c:y val="5.1400554097404488E-2"/>
          <c:w val="0.77674628171478577"/>
          <c:h val="0.78278032954214061"/>
        </c:manualLayout>
      </c:layout>
      <c:barChart>
        <c:barDir val="col"/>
        <c:grouping val="clustered"/>
        <c:varyColors val="0"/>
        <c:ser>
          <c:idx val="1"/>
          <c:order val="1"/>
          <c:tx>
            <c:v>Empirical Frequency</c:v>
          </c:tx>
          <c:invertIfNegative val="0"/>
          <c:cat>
            <c:numRef>
              <c:f>BlacksmithFork!$I$42:$I$51</c:f>
              <c:numCache>
                <c:formatCode>General</c:formatCode>
                <c:ptCount val="10"/>
                <c:pt idx="0">
                  <c:v>100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  <c:pt idx="4">
                  <c:v>900</c:v>
                </c:pt>
                <c:pt idx="5">
                  <c:v>1100</c:v>
                </c:pt>
                <c:pt idx="6">
                  <c:v>1300</c:v>
                </c:pt>
                <c:pt idx="7">
                  <c:v>1500</c:v>
                </c:pt>
                <c:pt idx="8">
                  <c:v>1700</c:v>
                </c:pt>
                <c:pt idx="9">
                  <c:v>1900</c:v>
                </c:pt>
              </c:numCache>
            </c:numRef>
          </c:cat>
          <c:val>
            <c:numRef>
              <c:f>BlacksmithFork!$K$42:$K$51</c:f>
              <c:numCache>
                <c:formatCode>General</c:formatCode>
                <c:ptCount val="10"/>
                <c:pt idx="0">
                  <c:v>0</c:v>
                </c:pt>
                <c:pt idx="1">
                  <c:v>8.1521739130434789E-4</c:v>
                </c:pt>
                <c:pt idx="2">
                  <c:v>1.25E-3</c:v>
                </c:pt>
                <c:pt idx="3">
                  <c:v>1.0869565217391304E-3</c:v>
                </c:pt>
                <c:pt idx="4">
                  <c:v>8.1521739130434789E-4</c:v>
                </c:pt>
                <c:pt idx="5">
                  <c:v>5.4347826086956522E-4</c:v>
                </c:pt>
                <c:pt idx="6">
                  <c:v>1.0869565217391303E-4</c:v>
                </c:pt>
                <c:pt idx="7">
                  <c:v>1.6304347826086955E-4</c:v>
                </c:pt>
                <c:pt idx="8">
                  <c:v>1.0869565217391303E-4</c:v>
                </c:pt>
                <c:pt idx="9">
                  <c:v>1.0869565217391303E-4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915968"/>
        <c:axId val="158917760"/>
      </c:barChart>
      <c:lineChart>
        <c:grouping val="standard"/>
        <c:varyColors val="0"/>
        <c:ser>
          <c:idx val="0"/>
          <c:order val="0"/>
          <c:tx>
            <c:strRef>
              <c:f>BlacksmithFork!$J$41</c:f>
              <c:strCache>
                <c:ptCount val="1"/>
                <c:pt idx="0">
                  <c:v>Normal Distribution</c:v>
                </c:pt>
              </c:strCache>
            </c:strRef>
          </c:tx>
          <c:marker>
            <c:symbol val="none"/>
          </c:marker>
          <c:val>
            <c:numRef>
              <c:f>BlacksmithFork!$J$42:$J$51</c:f>
              <c:numCache>
                <c:formatCode>General</c:formatCode>
                <c:ptCount val="10"/>
                <c:pt idx="0">
                  <c:v>5.2140014892923753E-4</c:v>
                </c:pt>
                <c:pt idx="1">
                  <c:v>8.6946389994676729E-4</c:v>
                </c:pt>
                <c:pt idx="2">
                  <c:v>1.077927857154975E-3</c:v>
                </c:pt>
                <c:pt idx="3">
                  <c:v>9.9354049585738836E-4</c:v>
                </c:pt>
                <c:pt idx="4">
                  <c:v>6.8083078939039777E-4</c:v>
                </c:pt>
                <c:pt idx="5">
                  <c:v>3.4685706030134498E-4</c:v>
                </c:pt>
                <c:pt idx="6">
                  <c:v>1.3137708670734195E-4</c:v>
                </c:pt>
                <c:pt idx="7">
                  <c:v>3.6995291367396844E-5</c:v>
                </c:pt>
                <c:pt idx="8">
                  <c:v>7.7451710568837637E-6</c:v>
                </c:pt>
                <c:pt idx="9">
                  <c:v>1.2055169260637372E-6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15968"/>
        <c:axId val="158917760"/>
      </c:lineChart>
      <c:catAx>
        <c:axId val="15891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917760"/>
        <c:crosses val="autoZero"/>
        <c:auto val="1"/>
        <c:lblAlgn val="ctr"/>
        <c:lblOffset val="100"/>
        <c:noMultiLvlLbl val="0"/>
      </c:catAx>
      <c:valAx>
        <c:axId val="158917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915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522090988626419"/>
          <c:y val="0.13349154272382618"/>
          <c:w val="0.31202930883639546"/>
          <c:h val="0.1495228223602225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 - PDF comparisons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9830454297843985E-2"/>
          <c:y val="0.15989472068080626"/>
          <c:w val="0.80033909140431203"/>
          <c:h val="0.7470629263264098"/>
        </c:manualLayout>
      </c:layout>
      <c:barChart>
        <c:barDir val="col"/>
        <c:grouping val="clustered"/>
        <c:varyColors val="0"/>
        <c:ser>
          <c:idx val="1"/>
          <c:order val="0"/>
          <c:tx>
            <c:v>Data</c:v>
          </c:tx>
          <c:spPr>
            <a:noFill/>
            <a:ln w="19050">
              <a:solidFill>
                <a:schemeClr val="accent1"/>
              </a:solidFill>
            </a:ln>
          </c:spPr>
          <c:invertIfNegative val="0"/>
          <c:cat>
            <c:numRef>
              <c:f>BlacksmithFork!$I$42:$I$51</c:f>
              <c:numCache>
                <c:formatCode>General</c:formatCode>
                <c:ptCount val="10"/>
                <c:pt idx="0">
                  <c:v>100</c:v>
                </c:pt>
                <c:pt idx="1">
                  <c:v>300</c:v>
                </c:pt>
                <c:pt idx="2">
                  <c:v>500</c:v>
                </c:pt>
                <c:pt idx="3">
                  <c:v>700</c:v>
                </c:pt>
                <c:pt idx="4">
                  <c:v>900</c:v>
                </c:pt>
                <c:pt idx="5">
                  <c:v>1100</c:v>
                </c:pt>
                <c:pt idx="6">
                  <c:v>1300</c:v>
                </c:pt>
                <c:pt idx="7">
                  <c:v>1500</c:v>
                </c:pt>
                <c:pt idx="8">
                  <c:v>1700</c:v>
                </c:pt>
                <c:pt idx="9">
                  <c:v>1900</c:v>
                </c:pt>
              </c:numCache>
            </c:numRef>
          </c:cat>
          <c:val>
            <c:numRef>
              <c:f>BlacksmithFork!$K$42:$K$51</c:f>
              <c:numCache>
                <c:formatCode>General</c:formatCode>
                <c:ptCount val="10"/>
                <c:pt idx="0">
                  <c:v>0</c:v>
                </c:pt>
                <c:pt idx="1">
                  <c:v>8.1521739130434789E-4</c:v>
                </c:pt>
                <c:pt idx="2">
                  <c:v>1.25E-3</c:v>
                </c:pt>
                <c:pt idx="3">
                  <c:v>1.0869565217391304E-3</c:v>
                </c:pt>
                <c:pt idx="4">
                  <c:v>8.1521739130434789E-4</c:v>
                </c:pt>
                <c:pt idx="5">
                  <c:v>5.4347826086956522E-4</c:v>
                </c:pt>
                <c:pt idx="6">
                  <c:v>1.0869565217391303E-4</c:v>
                </c:pt>
                <c:pt idx="7">
                  <c:v>1.6304347826086955E-4</c:v>
                </c:pt>
                <c:pt idx="8">
                  <c:v>1.0869565217391303E-4</c:v>
                </c:pt>
                <c:pt idx="9">
                  <c:v>1.0869565217391303E-4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8996352"/>
        <c:axId val="87432192"/>
      </c:barChart>
      <c:scatterChart>
        <c:scatterStyle val="lineMarker"/>
        <c:varyColors val="0"/>
        <c:ser>
          <c:idx val="2"/>
          <c:order val="1"/>
          <c:tx>
            <c:v>Normal</c:v>
          </c:tx>
          <c:marker>
            <c:symbol val="none"/>
          </c:marker>
          <c:xVal>
            <c:numRef>
              <c:f>BlacksmithFork!$I$59:$I$164</c:f>
              <c:numCache>
                <c:formatCode>General</c:formatCode>
                <c:ptCount val="106"/>
                <c:pt idx="0">
                  <c:v>-100</c:v>
                </c:pt>
                <c:pt idx="1">
                  <c:v>-80</c:v>
                </c:pt>
                <c:pt idx="2">
                  <c:v>-60</c:v>
                </c:pt>
                <c:pt idx="3">
                  <c:v>-40</c:v>
                </c:pt>
                <c:pt idx="4">
                  <c:v>-20</c:v>
                </c:pt>
                <c:pt idx="5">
                  <c:v>0</c:v>
                </c:pt>
                <c:pt idx="6">
                  <c:v>20</c:v>
                </c:pt>
                <c:pt idx="7">
                  <c:v>40</c:v>
                </c:pt>
                <c:pt idx="8">
                  <c:v>60</c:v>
                </c:pt>
                <c:pt idx="9">
                  <c:v>80</c:v>
                </c:pt>
                <c:pt idx="10">
                  <c:v>100</c:v>
                </c:pt>
                <c:pt idx="11">
                  <c:v>120</c:v>
                </c:pt>
                <c:pt idx="12">
                  <c:v>140</c:v>
                </c:pt>
                <c:pt idx="13">
                  <c:v>160</c:v>
                </c:pt>
                <c:pt idx="14">
                  <c:v>180</c:v>
                </c:pt>
                <c:pt idx="15">
                  <c:v>200</c:v>
                </c:pt>
                <c:pt idx="16">
                  <c:v>220</c:v>
                </c:pt>
                <c:pt idx="17">
                  <c:v>240</c:v>
                </c:pt>
                <c:pt idx="18">
                  <c:v>260</c:v>
                </c:pt>
                <c:pt idx="19">
                  <c:v>280</c:v>
                </c:pt>
                <c:pt idx="20">
                  <c:v>300</c:v>
                </c:pt>
                <c:pt idx="21">
                  <c:v>320</c:v>
                </c:pt>
                <c:pt idx="22">
                  <c:v>340</c:v>
                </c:pt>
                <c:pt idx="23">
                  <c:v>360</c:v>
                </c:pt>
                <c:pt idx="24">
                  <c:v>380</c:v>
                </c:pt>
                <c:pt idx="25">
                  <c:v>400</c:v>
                </c:pt>
                <c:pt idx="26">
                  <c:v>420</c:v>
                </c:pt>
                <c:pt idx="27">
                  <c:v>440</c:v>
                </c:pt>
                <c:pt idx="28">
                  <c:v>460</c:v>
                </c:pt>
                <c:pt idx="29">
                  <c:v>480</c:v>
                </c:pt>
                <c:pt idx="30">
                  <c:v>500</c:v>
                </c:pt>
                <c:pt idx="31">
                  <c:v>520</c:v>
                </c:pt>
                <c:pt idx="32">
                  <c:v>540</c:v>
                </c:pt>
                <c:pt idx="33">
                  <c:v>560</c:v>
                </c:pt>
                <c:pt idx="34">
                  <c:v>580</c:v>
                </c:pt>
                <c:pt idx="35">
                  <c:v>600</c:v>
                </c:pt>
                <c:pt idx="36">
                  <c:v>620</c:v>
                </c:pt>
                <c:pt idx="37">
                  <c:v>640</c:v>
                </c:pt>
                <c:pt idx="38">
                  <c:v>660</c:v>
                </c:pt>
                <c:pt idx="39">
                  <c:v>680</c:v>
                </c:pt>
                <c:pt idx="40">
                  <c:v>700</c:v>
                </c:pt>
                <c:pt idx="41">
                  <c:v>720</c:v>
                </c:pt>
                <c:pt idx="42">
                  <c:v>740</c:v>
                </c:pt>
                <c:pt idx="43">
                  <c:v>760</c:v>
                </c:pt>
                <c:pt idx="44">
                  <c:v>780</c:v>
                </c:pt>
                <c:pt idx="45">
                  <c:v>800</c:v>
                </c:pt>
                <c:pt idx="46">
                  <c:v>820</c:v>
                </c:pt>
                <c:pt idx="47">
                  <c:v>840</c:v>
                </c:pt>
                <c:pt idx="48">
                  <c:v>860</c:v>
                </c:pt>
                <c:pt idx="49">
                  <c:v>880</c:v>
                </c:pt>
                <c:pt idx="50">
                  <c:v>900</c:v>
                </c:pt>
                <c:pt idx="51">
                  <c:v>920</c:v>
                </c:pt>
                <c:pt idx="52">
                  <c:v>940</c:v>
                </c:pt>
                <c:pt idx="53">
                  <c:v>960</c:v>
                </c:pt>
                <c:pt idx="54">
                  <c:v>980</c:v>
                </c:pt>
                <c:pt idx="55">
                  <c:v>1000</c:v>
                </c:pt>
                <c:pt idx="56">
                  <c:v>1020</c:v>
                </c:pt>
                <c:pt idx="57">
                  <c:v>1040</c:v>
                </c:pt>
                <c:pt idx="58">
                  <c:v>1060</c:v>
                </c:pt>
                <c:pt idx="59">
                  <c:v>1080</c:v>
                </c:pt>
                <c:pt idx="60">
                  <c:v>1100</c:v>
                </c:pt>
                <c:pt idx="61">
                  <c:v>1120</c:v>
                </c:pt>
                <c:pt idx="62">
                  <c:v>1140</c:v>
                </c:pt>
                <c:pt idx="63">
                  <c:v>1160</c:v>
                </c:pt>
                <c:pt idx="64">
                  <c:v>1180</c:v>
                </c:pt>
                <c:pt idx="65">
                  <c:v>1200</c:v>
                </c:pt>
                <c:pt idx="66">
                  <c:v>1220</c:v>
                </c:pt>
                <c:pt idx="67">
                  <c:v>1240</c:v>
                </c:pt>
                <c:pt idx="68">
                  <c:v>1260</c:v>
                </c:pt>
                <c:pt idx="69">
                  <c:v>1280</c:v>
                </c:pt>
                <c:pt idx="70">
                  <c:v>1300</c:v>
                </c:pt>
                <c:pt idx="71">
                  <c:v>1320</c:v>
                </c:pt>
                <c:pt idx="72">
                  <c:v>1340</c:v>
                </c:pt>
                <c:pt idx="73">
                  <c:v>1360</c:v>
                </c:pt>
                <c:pt idx="74">
                  <c:v>1380</c:v>
                </c:pt>
                <c:pt idx="75">
                  <c:v>1400</c:v>
                </c:pt>
                <c:pt idx="76">
                  <c:v>1420</c:v>
                </c:pt>
                <c:pt idx="77">
                  <c:v>1440</c:v>
                </c:pt>
                <c:pt idx="78">
                  <c:v>1460</c:v>
                </c:pt>
                <c:pt idx="79">
                  <c:v>1480</c:v>
                </c:pt>
                <c:pt idx="80">
                  <c:v>1500</c:v>
                </c:pt>
                <c:pt idx="81">
                  <c:v>1520</c:v>
                </c:pt>
                <c:pt idx="82">
                  <c:v>1540</c:v>
                </c:pt>
                <c:pt idx="83">
                  <c:v>1560</c:v>
                </c:pt>
                <c:pt idx="84">
                  <c:v>1580</c:v>
                </c:pt>
                <c:pt idx="85">
                  <c:v>1600</c:v>
                </c:pt>
                <c:pt idx="86">
                  <c:v>1620</c:v>
                </c:pt>
                <c:pt idx="87">
                  <c:v>1640</c:v>
                </c:pt>
                <c:pt idx="88">
                  <c:v>1660</c:v>
                </c:pt>
                <c:pt idx="89">
                  <c:v>1680</c:v>
                </c:pt>
                <c:pt idx="90">
                  <c:v>1700</c:v>
                </c:pt>
                <c:pt idx="91">
                  <c:v>1720</c:v>
                </c:pt>
                <c:pt idx="92">
                  <c:v>1740</c:v>
                </c:pt>
                <c:pt idx="93">
                  <c:v>1760</c:v>
                </c:pt>
                <c:pt idx="94">
                  <c:v>1780</c:v>
                </c:pt>
                <c:pt idx="95">
                  <c:v>1800</c:v>
                </c:pt>
                <c:pt idx="96">
                  <c:v>1820</c:v>
                </c:pt>
                <c:pt idx="97">
                  <c:v>1840</c:v>
                </c:pt>
                <c:pt idx="98">
                  <c:v>1860</c:v>
                </c:pt>
                <c:pt idx="99">
                  <c:v>1880</c:v>
                </c:pt>
                <c:pt idx="100">
                  <c:v>1900</c:v>
                </c:pt>
                <c:pt idx="101">
                  <c:v>1920</c:v>
                </c:pt>
                <c:pt idx="102">
                  <c:v>1940</c:v>
                </c:pt>
                <c:pt idx="103">
                  <c:v>1960</c:v>
                </c:pt>
                <c:pt idx="104">
                  <c:v>1980</c:v>
                </c:pt>
                <c:pt idx="105">
                  <c:v>2000</c:v>
                </c:pt>
              </c:numCache>
            </c:numRef>
          </c:xVal>
          <c:yVal>
            <c:numRef>
              <c:f>BlacksmithFork!$J$59:$J$164</c:f>
              <c:numCache>
                <c:formatCode>General</c:formatCode>
                <c:ptCount val="106"/>
                <c:pt idx="0">
                  <c:v>2.3246013396168374E-4</c:v>
                </c:pt>
                <c:pt idx="1">
                  <c:v>2.5540191677906395E-4</c:v>
                </c:pt>
                <c:pt idx="2">
                  <c:v>2.7977725074259757E-4</c:v>
                </c:pt>
                <c:pt idx="3">
                  <c:v>3.0557176416234877E-4</c:v>
                </c:pt>
                <c:pt idx="4">
                  <c:v>3.3275655710163395E-4</c:v>
                </c:pt>
                <c:pt idx="5">
                  <c:v>3.6128722074204564E-4</c:v>
                </c:pt>
                <c:pt idx="6">
                  <c:v>3.9110300750697509E-4</c:v>
                </c:pt>
                <c:pt idx="7">
                  <c:v>4.221261806923781E-4</c:v>
                </c:pt>
                <c:pt idx="8">
                  <c:v>4.5426157098952538E-4</c:v>
                </c:pt>
                <c:pt idx="9">
                  <c:v>4.873963651297813E-4</c:v>
                </c:pt>
                <c:pt idx="10">
                  <c:v>5.2140014892923753E-4</c:v>
                </c:pt>
                <c:pt idx="11">
                  <c:v>5.5612522327846341E-4</c:v>
                </c:pt>
                <c:pt idx="12">
                  <c:v>5.9140720715209003E-4</c:v>
                </c:pt>
                <c:pt idx="13">
                  <c:v>6.2706593657263856E-4</c:v>
                </c:pt>
                <c:pt idx="14">
                  <c:v>6.6290666274655197E-4</c:v>
                </c:pt>
                <c:pt idx="15">
                  <c:v>6.9872154641550488E-4</c:v>
                </c:pt>
                <c:pt idx="16">
                  <c:v>7.3429143897224959E-4</c:v>
                </c:pt>
                <c:pt idx="17">
                  <c:v>7.6938793423552679E-4</c:v>
                </c:pt>
                <c:pt idx="18">
                  <c:v>8.0377566813535288E-4</c:v>
                </c:pt>
                <c:pt idx="19">
                  <c:v>8.3721483711016837E-4</c:v>
                </c:pt>
                <c:pt idx="20">
                  <c:v>8.6946389994676729E-4</c:v>
                </c:pt>
                <c:pt idx="21">
                  <c:v>9.002824222863956E-4</c:v>
                </c:pt>
                <c:pt idx="22">
                  <c:v>9.29434018251543E-4</c:v>
                </c:pt>
                <c:pt idx="23">
                  <c:v>9.566893397788299E-4</c:v>
                </c:pt>
                <c:pt idx="24">
                  <c:v>9.8182906141483072E-4</c:v>
                </c:pt>
                <c:pt idx="25">
                  <c:v>1.0046468066584929E-3</c:v>
                </c:pt>
                <c:pt idx="26">
                  <c:v>1.0249519615003286E-3</c:v>
                </c:pt>
                <c:pt idx="27">
                  <c:v>1.0425723216645798E-3</c:v>
                </c:pt>
                <c:pt idx="28">
                  <c:v>1.0573565222188614E-3</c:v>
                </c:pt>
                <c:pt idx="29">
                  <c:v>1.0691762016504522E-3</c:v>
                </c:pt>
                <c:pt idx="30">
                  <c:v>1.077927857154975E-3</c:v>
                </c:pt>
                <c:pt idx="31">
                  <c:v>1.0835343536397131E-3</c:v>
                </c:pt>
                <c:pt idx="32">
                  <c:v>1.0859460556735783E-3</c:v>
                </c:pt>
                <c:pt idx="33">
                  <c:v>1.0851415591512654E-3</c:v>
                </c:pt>
                <c:pt idx="34">
                  <c:v>1.0811280075870863E-3</c:v>
                </c:pt>
                <c:pt idx="35">
                  <c:v>1.0739409865013984E-3</c:v>
                </c:pt>
                <c:pt idx="36">
                  <c:v>1.0636439980835019E-3</c:v>
                </c:pt>
                <c:pt idx="37">
                  <c:v>1.050327526977829E-3</c:v>
                </c:pt>
                <c:pt idx="38">
                  <c:v>1.0341077164155411E-3</c:v>
                </c:pt>
                <c:pt idx="39">
                  <c:v>1.0151246817809367E-3</c:v>
                </c:pt>
                <c:pt idx="40">
                  <c:v>9.9354049585738836E-4</c:v>
                </c:pt>
                <c:pt idx="41">
                  <c:v>9.6953688625979896E-4</c:v>
                </c:pt>
                <c:pt idx="42">
                  <c:v>9.4331269077707906E-4</c:v>
                </c:pt>
                <c:pt idx="43">
                  <c:v>9.150811203992292E-4</c:v>
                </c:pt>
                <c:pt idx="44">
                  <c:v>8.8506688260574944E-4</c:v>
                </c:pt>
                <c:pt idx="45">
                  <c:v>8.5350321900006811E-4</c:v>
                </c:pt>
                <c:pt idx="46">
                  <c:v>8.2062891158199078E-4</c:v>
                </c:pt>
                <c:pt idx="47">
                  <c:v>7.8668531088837816E-4</c:v>
                </c:pt>
                <c:pt idx="48">
                  <c:v>7.5191343696884533E-4</c:v>
                </c:pt>
                <c:pt idx="49">
                  <c:v>7.1655120079833223E-4</c:v>
                </c:pt>
                <c:pt idx="50">
                  <c:v>6.8083078939039777E-4</c:v>
                </c:pt>
                <c:pt idx="51">
                  <c:v>6.4497625271571111E-4</c:v>
                </c:pt>
                <c:pt idx="52">
                  <c:v>6.0920132471854651E-4</c:v>
                </c:pt>
                <c:pt idx="53">
                  <c:v>5.7370750444065116E-4</c:v>
                </c:pt>
                <c:pt idx="54">
                  <c:v>5.3868241669221531E-4</c:v>
                </c:pt>
                <c:pt idx="55">
                  <c:v>5.0429846503842512E-4</c:v>
                </c:pt>
                <c:pt idx="56">
                  <c:v>4.70711783275058E-4</c:v>
                </c:pt>
                <c:pt idx="57">
                  <c:v>4.3806148521353478E-4</c:v>
                </c:pt>
                <c:pt idx="58">
                  <c:v>4.0646920663404696E-4</c:v>
                </c:pt>
                <c:pt idx="59">
                  <c:v>3.7603892782373514E-4</c:v>
                </c:pt>
                <c:pt idx="60">
                  <c:v>3.4685706030134498E-4</c:v>
                </c:pt>
                <c:pt idx="61">
                  <c:v>3.1899277722131642E-4</c:v>
                </c:pt>
                <c:pt idx="62">
                  <c:v>2.9249856360417297E-4</c:v>
                </c:pt>
                <c:pt idx="63">
                  <c:v>2.6741095998601905E-4</c:v>
                </c:pt>
                <c:pt idx="64">
                  <c:v>2.4375147132286532E-4</c:v>
                </c:pt>
                <c:pt idx="65">
                  <c:v>2.2152761200740082E-4</c:v>
                </c:pt>
                <c:pt idx="66">
                  <c:v>2.0073405761809093E-4</c:v>
                </c:pt>
                <c:pt idx="67">
                  <c:v>1.8135387446679646E-4</c:v>
                </c:pt>
                <c:pt idx="68">
                  <c:v>1.6335979907066943E-4</c:v>
                </c:pt>
                <c:pt idx="69">
                  <c:v>1.4671554126507156E-4</c:v>
                </c:pt>
                <c:pt idx="70">
                  <c:v>1.3137708670734195E-4</c:v>
                </c:pt>
                <c:pt idx="71">
                  <c:v>1.1729397690303617E-4</c:v>
                </c:pt>
                <c:pt idx="72">
                  <c:v>1.0441054752259551E-4</c:v>
                </c:pt>
                <c:pt idx="73">
                  <c:v>9.2667108575316326E-5</c:v>
                </c:pt>
                <c:pt idx="74">
                  <c:v>8.2001052881789581E-5</c:v>
                </c:pt>
                <c:pt idx="75">
                  <c:v>7.2347882155502323E-5</c:v>
                </c:pt>
                <c:pt idx="76">
                  <c:v>6.3642142797537383E-5</c:v>
                </c:pt>
                <c:pt idx="77">
                  <c:v>5.5818266163780001E-5</c:v>
                </c:pt>
                <c:pt idx="78">
                  <c:v>4.8811310530930875E-5</c:v>
                </c:pt>
                <c:pt idx="79">
                  <c:v>4.2557604226231392E-5</c:v>
                </c:pt>
                <c:pt idx="80">
                  <c:v>3.6995291367396844E-5</c:v>
                </c:pt>
                <c:pt idx="81">
                  <c:v>3.2064783365667036E-5</c:v>
                </c:pt>
                <c:pt idx="82">
                  <c:v>2.7709120767793635E-5</c:v>
                </c:pt>
                <c:pt idx="83">
                  <c:v>2.3874251152730258E-5</c:v>
                </c:pt>
                <c:pt idx="84">
                  <c:v>2.050922966404805E-5</c:v>
                </c:pt>
                <c:pt idx="85">
                  <c:v>1.7566349364417561E-5</c:v>
                </c:pt>
                <c:pt idx="86">
                  <c:v>1.5001208963811662E-5</c:v>
                </c:pt>
                <c:pt idx="87">
                  <c:v>1.2772725622218562E-5</c:v>
                </c:pt>
                <c:pt idx="88">
                  <c:v>1.0843100487059121E-5</c:v>
                </c:pt>
                <c:pt idx="89">
                  <c:v>9.1777444231091412E-6</c:v>
                </c:pt>
                <c:pt idx="90">
                  <c:v>7.7451710568837637E-6</c:v>
                </c:pt>
                <c:pt idx="91">
                  <c:v>6.5168638160092126E-6</c:v>
                </c:pt>
                <c:pt idx="92">
                  <c:v>5.4671231236954588E-6</c:v>
                </c:pt>
                <c:pt idx="93">
                  <c:v>4.5728993337781962E-6</c:v>
                </c:pt>
                <c:pt idx="94">
                  <c:v>3.8136163853484023E-6</c:v>
                </c:pt>
                <c:pt idx="95">
                  <c:v>3.1709905375306582E-6</c:v>
                </c:pt>
                <c:pt idx="96">
                  <c:v>2.6288479314974866E-6</c:v>
                </c:pt>
                <c:pt idx="97">
                  <c:v>2.1729441324416476E-6</c:v>
                </c:pt>
                <c:pt idx="98">
                  <c:v>1.7907882402755125E-6</c:v>
                </c:pt>
                <c:pt idx="99">
                  <c:v>1.4714736328966052E-6</c:v>
                </c:pt>
                <c:pt idx="100">
                  <c:v>1.2055169260637372E-6</c:v>
                </c:pt>
                <c:pt idx="101">
                  <c:v>9.8470630312333982E-7</c:v>
                </c:pt>
                <c:pt idx="102">
                  <c:v>8.0195998788395185E-7</c:v>
                </c:pt>
                <c:pt idx="103">
                  <c:v>6.5119530503721526E-7</c:v>
                </c:pt>
                <c:pt idx="104">
                  <c:v>5.2720849344727417E-7</c:v>
                </c:pt>
                <c:pt idx="105">
                  <c:v>4.2556520604531287E-7</c:v>
                </c:pt>
              </c:numCache>
            </c:numRef>
          </c:yVal>
          <c:smooth val="0"/>
        </c:ser>
        <c:ser>
          <c:idx val="0"/>
          <c:order val="2"/>
          <c:tx>
            <c:v>Log Normal</c:v>
          </c:tx>
          <c:marker>
            <c:symbol val="none"/>
          </c:marker>
          <c:xVal>
            <c:numRef>
              <c:f>BlacksmithFork!$I$65:$I$164</c:f>
              <c:numCache>
                <c:formatCode>General</c:formatCode>
                <c:ptCount val="10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  <c:pt idx="51">
                  <c:v>1040</c:v>
                </c:pt>
                <c:pt idx="52">
                  <c:v>1060</c:v>
                </c:pt>
                <c:pt idx="53">
                  <c:v>1080</c:v>
                </c:pt>
                <c:pt idx="54">
                  <c:v>1100</c:v>
                </c:pt>
                <c:pt idx="55">
                  <c:v>1120</c:v>
                </c:pt>
                <c:pt idx="56">
                  <c:v>1140</c:v>
                </c:pt>
                <c:pt idx="57">
                  <c:v>1160</c:v>
                </c:pt>
                <c:pt idx="58">
                  <c:v>1180</c:v>
                </c:pt>
                <c:pt idx="59">
                  <c:v>1200</c:v>
                </c:pt>
                <c:pt idx="60">
                  <c:v>1220</c:v>
                </c:pt>
                <c:pt idx="61">
                  <c:v>1240</c:v>
                </c:pt>
                <c:pt idx="62">
                  <c:v>1260</c:v>
                </c:pt>
                <c:pt idx="63">
                  <c:v>1280</c:v>
                </c:pt>
                <c:pt idx="64">
                  <c:v>1300</c:v>
                </c:pt>
                <c:pt idx="65">
                  <c:v>1320</c:v>
                </c:pt>
                <c:pt idx="66">
                  <c:v>1340</c:v>
                </c:pt>
                <c:pt idx="67">
                  <c:v>1360</c:v>
                </c:pt>
                <c:pt idx="68">
                  <c:v>1380</c:v>
                </c:pt>
                <c:pt idx="69">
                  <c:v>1400</c:v>
                </c:pt>
                <c:pt idx="70">
                  <c:v>1420</c:v>
                </c:pt>
                <c:pt idx="71">
                  <c:v>1440</c:v>
                </c:pt>
                <c:pt idx="72">
                  <c:v>1460</c:v>
                </c:pt>
                <c:pt idx="73">
                  <c:v>1480</c:v>
                </c:pt>
                <c:pt idx="74">
                  <c:v>1500</c:v>
                </c:pt>
                <c:pt idx="75">
                  <c:v>1520</c:v>
                </c:pt>
                <c:pt idx="76">
                  <c:v>1540</c:v>
                </c:pt>
                <c:pt idx="77">
                  <c:v>1560</c:v>
                </c:pt>
                <c:pt idx="78">
                  <c:v>1580</c:v>
                </c:pt>
                <c:pt idx="79">
                  <c:v>1600</c:v>
                </c:pt>
                <c:pt idx="80">
                  <c:v>1620</c:v>
                </c:pt>
                <c:pt idx="81">
                  <c:v>1640</c:v>
                </c:pt>
                <c:pt idx="82">
                  <c:v>1660</c:v>
                </c:pt>
                <c:pt idx="83">
                  <c:v>1680</c:v>
                </c:pt>
                <c:pt idx="84">
                  <c:v>1700</c:v>
                </c:pt>
                <c:pt idx="85">
                  <c:v>1720</c:v>
                </c:pt>
                <c:pt idx="86">
                  <c:v>1740</c:v>
                </c:pt>
                <c:pt idx="87">
                  <c:v>1760</c:v>
                </c:pt>
                <c:pt idx="88">
                  <c:v>1780</c:v>
                </c:pt>
                <c:pt idx="89">
                  <c:v>1800</c:v>
                </c:pt>
                <c:pt idx="90">
                  <c:v>1820</c:v>
                </c:pt>
                <c:pt idx="91">
                  <c:v>1840</c:v>
                </c:pt>
                <c:pt idx="92">
                  <c:v>1860</c:v>
                </c:pt>
                <c:pt idx="93">
                  <c:v>1880</c:v>
                </c:pt>
                <c:pt idx="94">
                  <c:v>1900</c:v>
                </c:pt>
                <c:pt idx="95">
                  <c:v>1920</c:v>
                </c:pt>
                <c:pt idx="96">
                  <c:v>1940</c:v>
                </c:pt>
                <c:pt idx="97">
                  <c:v>1960</c:v>
                </c:pt>
                <c:pt idx="98">
                  <c:v>1980</c:v>
                </c:pt>
                <c:pt idx="99">
                  <c:v>2000</c:v>
                </c:pt>
              </c:numCache>
            </c:numRef>
          </c:xVal>
          <c:yVal>
            <c:numRef>
              <c:f>BlacksmithFork!$K$65:$K$164</c:f>
              <c:numCache>
                <c:formatCode>General</c:formatCode>
                <c:ptCount val="100"/>
                <c:pt idx="0">
                  <c:v>2.7631362672852919E-6</c:v>
                </c:pt>
                <c:pt idx="1">
                  <c:v>5.5370419607711919E-5</c:v>
                </c:pt>
                <c:pt idx="2">
                  <c:v>2.0694676604339357E-4</c:v>
                </c:pt>
                <c:pt idx="3">
                  <c:v>4.3402980908269722E-4</c:v>
                </c:pt>
                <c:pt idx="4">
                  <c:v>6.8970536547115018E-4</c:v>
                </c:pt>
                <c:pt idx="5">
                  <c:v>9.3680655008915271E-4</c:v>
                </c:pt>
                <c:pt idx="6">
                  <c:v>1.1536794131638936E-3</c:v>
                </c:pt>
                <c:pt idx="7">
                  <c:v>1.3308451691854525E-3</c:v>
                </c:pt>
                <c:pt idx="8">
                  <c:v>1.4665460249431719E-3</c:v>
                </c:pt>
                <c:pt idx="9">
                  <c:v>1.5633017597907273E-3</c:v>
                </c:pt>
                <c:pt idx="10">
                  <c:v>1.6256594032787745E-3</c:v>
                </c:pt>
                <c:pt idx="11">
                  <c:v>1.6588511752101485E-3</c:v>
                </c:pt>
                <c:pt idx="12">
                  <c:v>1.6680530582824549E-3</c:v>
                </c:pt>
                <c:pt idx="13">
                  <c:v>1.6580132172680727E-3</c:v>
                </c:pt>
                <c:pt idx="14">
                  <c:v>1.6328970483358994E-3</c:v>
                </c:pt>
                <c:pt idx="15">
                  <c:v>1.5962530452575563E-3</c:v>
                </c:pt>
                <c:pt idx="16">
                  <c:v>1.5510417768210521E-3</c:v>
                </c:pt>
                <c:pt idx="17">
                  <c:v>1.4996942788920141E-3</c:v>
                </c:pt>
                <c:pt idx="18">
                  <c:v>1.4441808346075365E-3</c:v>
                </c:pt>
                <c:pt idx="19">
                  <c:v>1.3860798836283438E-3</c:v>
                </c:pt>
                <c:pt idx="20">
                  <c:v>1.3266419349514667E-3</c:v>
                </c:pt>
                <c:pt idx="21">
                  <c:v>1.2668462923858209E-3</c:v>
                </c:pt>
                <c:pt idx="22">
                  <c:v>1.2074500240124211E-3</c:v>
                </c:pt>
                <c:pt idx="23">
                  <c:v>1.1490294568997376E-3</c:v>
                </c:pt>
                <c:pt idx="24">
                  <c:v>1.092014881763601E-3</c:v>
                </c:pt>
                <c:pt idx="25">
                  <c:v>1.0367193038620839E-3</c:v>
                </c:pt>
                <c:pt idx="26">
                  <c:v>9.8336209143812508E-4</c:v>
                </c:pt>
                <c:pt idx="27">
                  <c:v>9.3208831878482446E-4</c:v>
                </c:pt>
                <c:pt idx="28">
                  <c:v>8.8298451609926756E-4</c:v>
                </c:pt>
                <c:pt idx="29">
                  <c:v>8.360914441959519E-4</c:v>
                </c:pt>
                <c:pt idx="30">
                  <c:v>7.914144202730935E-4</c:v>
                </c:pt>
                <c:pt idx="31">
                  <c:v>7.4893163680835213E-4</c:v>
                </c:pt>
                <c:pt idx="32">
                  <c:v>7.0860084151909105E-4</c:v>
                </c:pt>
                <c:pt idx="33">
                  <c:v>6.7036468254400982E-4</c:v>
                </c:pt>
                <c:pt idx="34">
                  <c:v>6.3415496903218268E-4</c:v>
                </c:pt>
                <c:pt idx="35">
                  <c:v>5.9989605217395932E-4</c:v>
                </c:pt>
                <c:pt idx="36">
                  <c:v>5.6750749424165203E-4</c:v>
                </c:pt>
                <c:pt idx="37">
                  <c:v>5.3690616230139072E-4</c:v>
                </c:pt>
                <c:pt idx="38">
                  <c:v>5.0800785787167093E-4</c:v>
                </c:pt>
                <c:pt idx="39">
                  <c:v>4.8072857301822595E-4</c:v>
                </c:pt>
                <c:pt idx="40">
                  <c:v>4.5498544639430589E-4</c:v>
                </c:pt>
                <c:pt idx="41">
                  <c:v>4.3069747888660324E-4</c:v>
                </c:pt>
                <c:pt idx="42">
                  <c:v>4.0778605724589096E-4</c:v>
                </c:pt>
                <c:pt idx="43">
                  <c:v>3.8617532489969986E-4</c:v>
                </c:pt>
                <c:pt idx="44">
                  <c:v>3.6579243167593007E-4</c:v>
                </c:pt>
                <c:pt idx="45">
                  <c:v>3.4656768809416844E-4</c:v>
                </c:pt>
                <c:pt idx="46">
                  <c:v>3.2843464494620225E-4</c:v>
                </c:pt>
                <c:pt idx="47">
                  <c:v>3.1133011487710345E-4</c:v>
                </c:pt>
                <c:pt idx="48">
                  <c:v>2.9519414942069455E-4</c:v>
                </c:pt>
                <c:pt idx="49">
                  <c:v>2.7996998229776047E-4</c:v>
                </c:pt>
                <c:pt idx="50">
                  <c:v>2.6560394763775879E-4</c:v>
                </c:pt>
                <c:pt idx="51">
                  <c:v>2.5204538004209876E-4</c:v>
                </c:pt>
                <c:pt idx="52">
                  <c:v>2.3924650199380634E-4</c:v>
                </c:pt>
                <c:pt idx="53">
                  <c:v>2.2716230297310577E-4</c:v>
                </c:pt>
                <c:pt idx="54">
                  <c:v>2.1575041371123111E-4</c:v>
                </c:pt>
                <c:pt idx="55">
                  <c:v>2.0497097826502073E-4</c:v>
                </c:pt>
                <c:pt idx="56">
                  <c:v>1.9478652598945616E-4</c:v>
                </c:pt>
                <c:pt idx="57">
                  <c:v>1.8516184499743141E-4</c:v>
                </c:pt>
                <c:pt idx="58">
                  <c:v>1.7606385830374623E-4</c:v>
                </c:pt>
                <c:pt idx="59">
                  <c:v>1.6746150353577873E-4</c:v>
                </c:pt>
                <c:pt idx="60">
                  <c:v>1.5932561684195773E-4</c:v>
                </c:pt>
                <c:pt idx="61">
                  <c:v>1.5162882142918715E-4</c:v>
                </c:pt>
                <c:pt idx="62">
                  <c:v>1.443454210020842E-4</c:v>
                </c:pt>
                <c:pt idx="63">
                  <c:v>1.3745129825243766E-4</c:v>
                </c:pt>
                <c:pt idx="64">
                  <c:v>1.3092381845019303E-4</c:v>
                </c:pt>
                <c:pt idx="65">
                  <c:v>1.247417381123296E-4</c:v>
                </c:pt>
                <c:pt idx="66">
                  <c:v>1.1888511866890379E-4</c:v>
                </c:pt>
                <c:pt idx="67">
                  <c:v>1.1333524500282293E-4</c:v>
                </c:pt>
                <c:pt idx="68">
                  <c:v>1.0807454870872625E-4</c:v>
                </c:pt>
                <c:pt idx="69">
                  <c:v>1.030865358943869E-4</c:v>
                </c:pt>
                <c:pt idx="70">
                  <c:v>9.8355719333405981E-5</c:v>
                </c:pt>
                <c:pt idx="71">
                  <c:v>9.386755476912887E-5</c:v>
                </c:pt>
                <c:pt idx="72">
                  <c:v>8.960838116542717E-5</c:v>
                </c:pt>
                <c:pt idx="73">
                  <c:v>8.5565364699228036E-5</c:v>
                </c:pt>
                <c:pt idx="74">
                  <c:v>8.1726446291658668E-5</c:v>
                </c:pt>
                <c:pt idx="75">
                  <c:v>7.8080292478698295E-5</c:v>
                </c:pt>
                <c:pt idx="76">
                  <c:v>7.4616249427803924E-5</c:v>
                </c:pt>
                <c:pt idx="77">
                  <c:v>7.1324299913644819E-5</c:v>
                </c:pt>
                <c:pt idx="78">
                  <c:v>6.8195023073519488E-5</c:v>
                </c:pt>
                <c:pt idx="79">
                  <c:v>6.5219556770956461E-5</c:v>
                </c:pt>
                <c:pt idx="80">
                  <c:v>6.2389562404210823E-5</c:v>
                </c:pt>
                <c:pt idx="81">
                  <c:v>5.9697192004690252E-5</c:v>
                </c:pt>
                <c:pt idx="82">
                  <c:v>5.7135057478644227E-5</c:v>
                </c:pt>
                <c:pt idx="83">
                  <c:v>5.4696201853637415E-5</c:v>
                </c:pt>
                <c:pt idx="84">
                  <c:v>5.2374072399321791E-5</c:v>
                </c:pt>
                <c:pt idx="85">
                  <c:v>5.0162495499763207E-5</c:v>
                </c:pt>
                <c:pt idx="86">
                  <c:v>4.8055653162037402E-5</c:v>
                </c:pt>
                <c:pt idx="87">
                  <c:v>4.6048061052959038E-5</c:v>
                </c:pt>
                <c:pt idx="88">
                  <c:v>4.4134547962611498E-5</c:v>
                </c:pt>
                <c:pt idx="89">
                  <c:v>4.2310236599833319E-5</c:v>
                </c:pt>
                <c:pt idx="90">
                  <c:v>4.0570525630943589E-5</c:v>
                </c:pt>
                <c:pt idx="91">
                  <c:v>3.8911072878790406E-5</c:v>
                </c:pt>
                <c:pt idx="92">
                  <c:v>3.7327779604671039E-5</c:v>
                </c:pt>
                <c:pt idx="93">
                  <c:v>3.5816775800815412E-5</c:v>
                </c:pt>
                <c:pt idx="94">
                  <c:v>3.4374406425954516E-5</c:v>
                </c:pt>
                <c:pt idx="95">
                  <c:v>3.299721852102799E-5</c:v>
                </c:pt>
                <c:pt idx="96">
                  <c:v>3.1681949146329454E-5</c:v>
                </c:pt>
                <c:pt idx="97">
                  <c:v>3.0425514085357757E-5</c:v>
                </c:pt>
                <c:pt idx="98">
                  <c:v>2.9224997264360247E-5</c:v>
                </c:pt>
                <c:pt idx="99">
                  <c:v>2.8077640840019053E-5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14720"/>
        <c:axId val="122012416"/>
      </c:scatterChart>
      <c:catAx>
        <c:axId val="15899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432192"/>
        <c:crosses val="autoZero"/>
        <c:auto val="1"/>
        <c:lblAlgn val="ctr"/>
        <c:lblOffset val="100"/>
        <c:noMultiLvlLbl val="0"/>
      </c:catAx>
      <c:valAx>
        <c:axId val="87432192"/>
        <c:scaling>
          <c:orientation val="minMax"/>
          <c:max val="1.8000000000000004E-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8996352"/>
        <c:crosses val="autoZero"/>
        <c:crossBetween val="between"/>
      </c:valAx>
      <c:valAx>
        <c:axId val="122012416"/>
        <c:scaling>
          <c:orientation val="minMax"/>
          <c:max val="1.8000000000000004E-3"/>
        </c:scaling>
        <c:delete val="0"/>
        <c:axPos val="r"/>
        <c:numFmt formatCode="General" sourceLinked="1"/>
        <c:majorTickMark val="out"/>
        <c:minorTickMark val="none"/>
        <c:tickLblPos val="nextTo"/>
        <c:crossAx val="122014720"/>
        <c:crosses val="max"/>
        <c:crossBetween val="midCat"/>
      </c:valAx>
      <c:valAx>
        <c:axId val="122014720"/>
        <c:scaling>
          <c:orientation val="minMax"/>
          <c:max val="2000"/>
          <c:min val="0"/>
        </c:scaling>
        <c:delete val="0"/>
        <c:axPos val="t"/>
        <c:numFmt formatCode="General" sourceLinked="1"/>
        <c:majorTickMark val="out"/>
        <c:minorTickMark val="none"/>
        <c:tickLblPos val="nextTo"/>
        <c:crossAx val="12201241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60952481282892812"/>
          <c:y val="0.22841459580783599"/>
          <c:w val="0.17549519860617765"/>
          <c:h val="0.20148092908999188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Blacksmith</a:t>
            </a:r>
            <a:r>
              <a:rPr lang="en-US" baseline="0"/>
              <a:t> Fork Peak Streamflow </a:t>
            </a:r>
            <a:r>
              <a:rPr lang="en-US"/>
              <a:t>Probability plot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59083180640156"/>
          <c:y val="9.4450138594975863E-2"/>
          <c:w val="0.83512933524818833"/>
          <c:h val="0.79623083173069364"/>
        </c:manualLayout>
      </c:layout>
      <c:scatterChart>
        <c:scatterStyle val="lineMarker"/>
        <c:varyColors val="0"/>
        <c:ser>
          <c:idx val="2"/>
          <c:order val="0"/>
          <c:tx>
            <c:v>Data</c:v>
          </c:tx>
          <c:spPr>
            <a:ln w="28575">
              <a:noFill/>
            </a:ln>
          </c:spPr>
          <c:xVal>
            <c:numRef>
              <c:f>'Probability Plotting'!$D$7:$D$98</c:f>
              <c:numCache>
                <c:formatCode>0.0000</c:formatCode>
                <c:ptCount val="92"/>
                <c:pt idx="0">
                  <c:v>2.2989923037331148</c:v>
                </c:pt>
                <c:pt idx="1">
                  <c:v>2.0236055582676937</c:v>
                </c:pt>
                <c:pt idx="2">
                  <c:v>1.8485962885014089</c:v>
                </c:pt>
                <c:pt idx="3">
                  <c:v>1.716768353371364</c:v>
                </c:pt>
                <c:pt idx="4">
                  <c:v>1.609409260406925</c:v>
                </c:pt>
                <c:pt idx="5">
                  <c:v>1.5179291595942797</c:v>
                </c:pt>
                <c:pt idx="6">
                  <c:v>1.4376350363450865</c:v>
                </c:pt>
                <c:pt idx="7">
                  <c:v>1.3656685790871181</c:v>
                </c:pt>
                <c:pt idx="8">
                  <c:v>1.3001534333634226</c:v>
                </c:pt>
                <c:pt idx="9">
                  <c:v>1.2397881470988359</c:v>
                </c:pt>
                <c:pt idx="10">
                  <c:v>1.1836310597868931</c:v>
                </c:pt>
                <c:pt idx="11">
                  <c:v>1.1309776082451586</c:v>
                </c:pt>
                <c:pt idx="12">
                  <c:v>1.0812860462359704</c:v>
                </c:pt>
                <c:pt idx="13">
                  <c:v>1.0341302659571439</c:v>
                </c:pt>
                <c:pt idx="14">
                  <c:v>0.98916862734063549</c:v>
                </c:pt>
                <c:pt idx="15">
                  <c:v>0.94612267136459138</c:v>
                </c:pt>
                <c:pt idx="16">
                  <c:v>0.90476216843124146</c:v>
                </c:pt>
                <c:pt idx="17">
                  <c:v>0.86489435868528353</c:v>
                </c:pt>
                <c:pt idx="18">
                  <c:v>0.82635604364735382</c:v>
                </c:pt>
                <c:pt idx="19">
                  <c:v>0.78900766450560555</c:v>
                </c:pt>
                <c:pt idx="20">
                  <c:v>0.75272879425816996</c:v>
                </c:pt>
                <c:pt idx="21">
                  <c:v>0.71741465515649117</c:v>
                </c:pt>
                <c:pt idx="22">
                  <c:v>0.68297339227599785</c:v>
                </c:pt>
                <c:pt idx="23">
                  <c:v>0.64932391318646576</c:v>
                </c:pt>
                <c:pt idx="24">
                  <c:v>0.61639415726488689</c:v>
                </c:pt>
                <c:pt idx="25">
                  <c:v>0.58411969513709139</c:v>
                </c:pt>
                <c:pt idx="26">
                  <c:v>0.55244258464677454</c:v>
                </c:pt>
                <c:pt idx="27">
                  <c:v>0.52131042820861928</c:v>
                </c:pt>
                <c:pt idx="28">
                  <c:v>0.49067558973722447</c:v>
                </c:pt>
                <c:pt idx="29">
                  <c:v>0.46049453910311638</c:v>
                </c:pt>
                <c:pt idx="30">
                  <c:v>0.43072729929545772</c:v>
                </c:pt>
                <c:pt idx="31">
                  <c:v>0.40133697688375852</c:v>
                </c:pt>
                <c:pt idx="32">
                  <c:v>0.37228936046519101</c:v>
                </c:pt>
                <c:pt idx="33">
                  <c:v>0.34355257491007402</c:v>
                </c:pt>
                <c:pt idx="34">
                  <c:v>0.31509678162523902</c:v>
                </c:pt>
                <c:pt idx="35">
                  <c:v>0.28689391692303928</c:v>
                </c:pt>
                <c:pt idx="36">
                  <c:v>0.25891746204365979</c:v>
                </c:pt>
                <c:pt idx="37">
                  <c:v>0.23114223952633875</c:v>
                </c:pt>
                <c:pt idx="38">
                  <c:v>0.20354423153248605</c:v>
                </c:pt>
                <c:pt idx="39">
                  <c:v>0.17610041644382621</c:v>
                </c:pt>
                <c:pt idx="40">
                  <c:v>0.14878862063175846</c:v>
                </c:pt>
                <c:pt idx="41">
                  <c:v>0.12158738275048291</c:v>
                </c:pt>
                <c:pt idx="42">
                  <c:v>9.4475828269202866E-2</c:v>
                </c:pt>
                <c:pt idx="43">
                  <c:v>6.7433552245449335E-2</c:v>
                </c:pt>
                <c:pt idx="44">
                  <c:v>4.044050856564621E-2</c:v>
                </c:pt>
                <c:pt idx="45">
                  <c:v>1.3476904050532538E-2</c:v>
                </c:pt>
                <c:pt idx="46">
                  <c:v>-1.3476904050532538E-2</c:v>
                </c:pt>
                <c:pt idx="47">
                  <c:v>-4.044050856564621E-2</c:v>
                </c:pt>
                <c:pt idx="48">
                  <c:v>-6.7433552245449335E-2</c:v>
                </c:pt>
                <c:pt idx="49">
                  <c:v>-9.4475828269202866E-2</c:v>
                </c:pt>
                <c:pt idx="50">
                  <c:v>-0.12158738275048291</c:v>
                </c:pt>
                <c:pt idx="51">
                  <c:v>-0.14878862063175846</c:v>
                </c:pt>
                <c:pt idx="52">
                  <c:v>-0.17610041644382646</c:v>
                </c:pt>
                <c:pt idx="53">
                  <c:v>-0.20354423153248635</c:v>
                </c:pt>
                <c:pt idx="54">
                  <c:v>-0.23114223952633903</c:v>
                </c:pt>
                <c:pt idx="55">
                  <c:v>-0.25891746204365979</c:v>
                </c:pt>
                <c:pt idx="56">
                  <c:v>-0.28689391692303928</c:v>
                </c:pt>
                <c:pt idx="57">
                  <c:v>-0.31509678162523902</c:v>
                </c:pt>
                <c:pt idx="58">
                  <c:v>-0.34355257491007402</c:v>
                </c:pt>
                <c:pt idx="59">
                  <c:v>-0.37228936046519101</c:v>
                </c:pt>
                <c:pt idx="60">
                  <c:v>-0.40133697688375852</c:v>
                </c:pt>
                <c:pt idx="61">
                  <c:v>-0.4307272992954575</c:v>
                </c:pt>
                <c:pt idx="62">
                  <c:v>-0.460494539103116</c:v>
                </c:pt>
                <c:pt idx="63">
                  <c:v>-0.49067558973722447</c:v>
                </c:pt>
                <c:pt idx="64">
                  <c:v>-0.52131042820861928</c:v>
                </c:pt>
                <c:pt idx="65">
                  <c:v>-0.55244258464677454</c:v>
                </c:pt>
                <c:pt idx="66">
                  <c:v>-0.58411969513709139</c:v>
                </c:pt>
                <c:pt idx="67">
                  <c:v>-0.61639415726488689</c:v>
                </c:pt>
                <c:pt idx="68">
                  <c:v>-0.64932391318646576</c:v>
                </c:pt>
                <c:pt idx="69">
                  <c:v>-0.68297339227599785</c:v>
                </c:pt>
                <c:pt idx="70">
                  <c:v>-0.71741465515649117</c:v>
                </c:pt>
                <c:pt idx="71">
                  <c:v>-0.75272879425816996</c:v>
                </c:pt>
                <c:pt idx="72">
                  <c:v>-0.78900766450560555</c:v>
                </c:pt>
                <c:pt idx="73">
                  <c:v>-0.82635604364735382</c:v>
                </c:pt>
                <c:pt idx="74">
                  <c:v>-0.86489435868528353</c:v>
                </c:pt>
                <c:pt idx="75">
                  <c:v>-0.90476216843124113</c:v>
                </c:pt>
                <c:pt idx="76">
                  <c:v>-0.9461226713645926</c:v>
                </c:pt>
                <c:pt idx="77">
                  <c:v>-0.98916862734063549</c:v>
                </c:pt>
                <c:pt idx="78">
                  <c:v>-1.0341302659571439</c:v>
                </c:pt>
                <c:pt idx="79">
                  <c:v>-1.0812860462359704</c:v>
                </c:pt>
                <c:pt idx="80">
                  <c:v>-1.1309776082451586</c:v>
                </c:pt>
                <c:pt idx="81">
                  <c:v>-1.1836310597868931</c:v>
                </c:pt>
                <c:pt idx="82">
                  <c:v>-1.2397881470988359</c:v>
                </c:pt>
                <c:pt idx="83">
                  <c:v>-1.3001534333634226</c:v>
                </c:pt>
                <c:pt idx="84">
                  <c:v>-1.3656685790871181</c:v>
                </c:pt>
                <c:pt idx="85">
                  <c:v>-1.4376350363450865</c:v>
                </c:pt>
                <c:pt idx="86">
                  <c:v>-1.5179291595942781</c:v>
                </c:pt>
                <c:pt idx="87">
                  <c:v>-1.609409260406925</c:v>
                </c:pt>
                <c:pt idx="88">
                  <c:v>-1.716768353371364</c:v>
                </c:pt>
                <c:pt idx="89">
                  <c:v>-1.8485962885014089</c:v>
                </c:pt>
                <c:pt idx="90">
                  <c:v>-2.0236055582676937</c:v>
                </c:pt>
                <c:pt idx="91">
                  <c:v>-2.2989923037331148</c:v>
                </c:pt>
              </c:numCache>
            </c:numRef>
          </c:xVal>
          <c:yVal>
            <c:numRef>
              <c:f>'Probability Plotting'!$B$7:$B$98</c:f>
              <c:numCache>
                <c:formatCode>General</c:formatCode>
                <c:ptCount val="92"/>
                <c:pt idx="0">
                  <c:v>1650</c:v>
                </c:pt>
                <c:pt idx="1">
                  <c:v>1620</c:v>
                </c:pt>
                <c:pt idx="2">
                  <c:v>1570</c:v>
                </c:pt>
                <c:pt idx="3">
                  <c:v>1460</c:v>
                </c:pt>
                <c:pt idx="4">
                  <c:v>1400</c:v>
                </c:pt>
                <c:pt idx="5">
                  <c:v>1270</c:v>
                </c:pt>
                <c:pt idx="6">
                  <c:v>1230</c:v>
                </c:pt>
                <c:pt idx="7">
                  <c:v>1100</c:v>
                </c:pt>
                <c:pt idx="8">
                  <c:v>1020</c:v>
                </c:pt>
                <c:pt idx="9">
                  <c:v>998</c:v>
                </c:pt>
                <c:pt idx="10">
                  <c:v>975</c:v>
                </c:pt>
                <c:pt idx="11">
                  <c:v>906</c:v>
                </c:pt>
                <c:pt idx="12">
                  <c:v>880</c:v>
                </c:pt>
                <c:pt idx="13">
                  <c:v>856</c:v>
                </c:pt>
                <c:pt idx="14">
                  <c:v>856</c:v>
                </c:pt>
                <c:pt idx="15">
                  <c:v>848</c:v>
                </c:pt>
                <c:pt idx="16">
                  <c:v>842</c:v>
                </c:pt>
                <c:pt idx="17">
                  <c:v>830</c:v>
                </c:pt>
                <c:pt idx="18">
                  <c:v>810</c:v>
                </c:pt>
                <c:pt idx="19">
                  <c:v>796</c:v>
                </c:pt>
                <c:pt idx="20">
                  <c:v>787</c:v>
                </c:pt>
                <c:pt idx="21">
                  <c:v>783</c:v>
                </c:pt>
                <c:pt idx="22">
                  <c:v>773</c:v>
                </c:pt>
                <c:pt idx="23">
                  <c:v>759</c:v>
                </c:pt>
                <c:pt idx="24">
                  <c:v>738</c:v>
                </c:pt>
                <c:pt idx="25">
                  <c:v>717</c:v>
                </c:pt>
                <c:pt idx="26">
                  <c:v>710</c:v>
                </c:pt>
                <c:pt idx="27">
                  <c:v>681</c:v>
                </c:pt>
                <c:pt idx="28">
                  <c:v>674</c:v>
                </c:pt>
                <c:pt idx="29">
                  <c:v>654</c:v>
                </c:pt>
                <c:pt idx="30">
                  <c:v>652</c:v>
                </c:pt>
                <c:pt idx="31">
                  <c:v>631</c:v>
                </c:pt>
                <c:pt idx="32">
                  <c:v>622</c:v>
                </c:pt>
                <c:pt idx="33">
                  <c:v>610</c:v>
                </c:pt>
                <c:pt idx="34">
                  <c:v>584</c:v>
                </c:pt>
                <c:pt idx="35">
                  <c:v>572</c:v>
                </c:pt>
                <c:pt idx="36">
                  <c:v>539</c:v>
                </c:pt>
                <c:pt idx="37">
                  <c:v>538</c:v>
                </c:pt>
                <c:pt idx="38">
                  <c:v>524</c:v>
                </c:pt>
                <c:pt idx="39">
                  <c:v>515</c:v>
                </c:pt>
                <c:pt idx="40">
                  <c:v>491</c:v>
                </c:pt>
                <c:pt idx="41">
                  <c:v>477</c:v>
                </c:pt>
                <c:pt idx="42">
                  <c:v>472</c:v>
                </c:pt>
                <c:pt idx="43">
                  <c:v>471</c:v>
                </c:pt>
                <c:pt idx="44">
                  <c:v>467</c:v>
                </c:pt>
                <c:pt idx="45">
                  <c:v>466</c:v>
                </c:pt>
                <c:pt idx="46">
                  <c:v>463</c:v>
                </c:pt>
                <c:pt idx="47">
                  <c:v>459</c:v>
                </c:pt>
                <c:pt idx="48">
                  <c:v>457</c:v>
                </c:pt>
                <c:pt idx="49">
                  <c:v>450</c:v>
                </c:pt>
                <c:pt idx="50">
                  <c:v>417</c:v>
                </c:pt>
                <c:pt idx="51">
                  <c:v>416</c:v>
                </c:pt>
                <c:pt idx="52">
                  <c:v>415</c:v>
                </c:pt>
                <c:pt idx="53">
                  <c:v>408</c:v>
                </c:pt>
                <c:pt idx="54">
                  <c:v>392</c:v>
                </c:pt>
                <c:pt idx="55">
                  <c:v>372</c:v>
                </c:pt>
                <c:pt idx="56">
                  <c:v>362</c:v>
                </c:pt>
                <c:pt idx="57">
                  <c:v>351</c:v>
                </c:pt>
                <c:pt idx="58">
                  <c:v>346</c:v>
                </c:pt>
                <c:pt idx="59">
                  <c:v>344</c:v>
                </c:pt>
                <c:pt idx="60">
                  <c:v>328</c:v>
                </c:pt>
                <c:pt idx="61">
                  <c:v>318</c:v>
                </c:pt>
                <c:pt idx="62">
                  <c:v>317</c:v>
                </c:pt>
                <c:pt idx="63">
                  <c:v>309</c:v>
                </c:pt>
                <c:pt idx="64">
                  <c:v>305</c:v>
                </c:pt>
                <c:pt idx="65">
                  <c:v>300</c:v>
                </c:pt>
                <c:pt idx="66">
                  <c:v>298</c:v>
                </c:pt>
                <c:pt idx="67">
                  <c:v>289</c:v>
                </c:pt>
                <c:pt idx="68">
                  <c:v>281</c:v>
                </c:pt>
                <c:pt idx="69">
                  <c:v>267</c:v>
                </c:pt>
                <c:pt idx="70">
                  <c:v>264</c:v>
                </c:pt>
                <c:pt idx="71">
                  <c:v>248</c:v>
                </c:pt>
                <c:pt idx="72">
                  <c:v>244</c:v>
                </c:pt>
                <c:pt idx="73">
                  <c:v>238</c:v>
                </c:pt>
                <c:pt idx="74">
                  <c:v>209</c:v>
                </c:pt>
                <c:pt idx="75">
                  <c:v>208</c:v>
                </c:pt>
                <c:pt idx="76">
                  <c:v>201</c:v>
                </c:pt>
                <c:pt idx="77">
                  <c:v>195</c:v>
                </c:pt>
                <c:pt idx="78">
                  <c:v>179</c:v>
                </c:pt>
                <c:pt idx="79">
                  <c:v>159</c:v>
                </c:pt>
                <c:pt idx="80">
                  <c:v>157</c:v>
                </c:pt>
                <c:pt idx="81">
                  <c:v>142</c:v>
                </c:pt>
                <c:pt idx="82">
                  <c:v>134</c:v>
                </c:pt>
                <c:pt idx="83">
                  <c:v>133</c:v>
                </c:pt>
                <c:pt idx="84">
                  <c:v>131</c:v>
                </c:pt>
                <c:pt idx="85">
                  <c:v>127</c:v>
                </c:pt>
                <c:pt idx="86">
                  <c:v>119</c:v>
                </c:pt>
                <c:pt idx="87">
                  <c:v>117</c:v>
                </c:pt>
                <c:pt idx="88">
                  <c:v>115</c:v>
                </c:pt>
                <c:pt idx="89">
                  <c:v>115</c:v>
                </c:pt>
                <c:pt idx="90">
                  <c:v>111</c:v>
                </c:pt>
                <c:pt idx="91">
                  <c:v>106</c:v>
                </c:pt>
              </c:numCache>
            </c:numRef>
          </c:yVal>
          <c:smooth val="0"/>
        </c:ser>
        <c:ser>
          <c:idx val="3"/>
          <c:order val="1"/>
          <c:tx>
            <c:v>Normal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'Probability Plotting'!$G$7:$G$98</c:f>
              <c:numCache>
                <c:formatCode>0.0000</c:formatCode>
                <c:ptCount val="92"/>
                <c:pt idx="0">
                  <c:v>3.0081583674809815</c:v>
                </c:pt>
                <c:pt idx="1">
                  <c:v>2.9264889095403177</c:v>
                </c:pt>
                <c:pt idx="2">
                  <c:v>2.790373146305881</c:v>
                </c:pt>
                <c:pt idx="3">
                  <c:v>2.4909184671901241</c:v>
                </c:pt>
                <c:pt idx="4">
                  <c:v>2.3275795513088071</c:v>
                </c:pt>
                <c:pt idx="5">
                  <c:v>1.9736785668992802</c:v>
                </c:pt>
                <c:pt idx="6">
                  <c:v>1.8647859563117339</c:v>
                </c:pt>
                <c:pt idx="7">
                  <c:v>1.5108849719022077</c:v>
                </c:pt>
                <c:pt idx="8">
                  <c:v>1.2930997507271138</c:v>
                </c:pt>
                <c:pt idx="9">
                  <c:v>1.2332088149039648</c:v>
                </c:pt>
                <c:pt idx="10">
                  <c:v>1.1705955638161247</c:v>
                </c:pt>
                <c:pt idx="11">
                  <c:v>0.98275581055260408</c:v>
                </c:pt>
                <c:pt idx="12">
                  <c:v>0.91197561367070279</c:v>
                </c:pt>
                <c:pt idx="13">
                  <c:v>0.84664004731817444</c:v>
                </c:pt>
                <c:pt idx="14">
                  <c:v>0.84664004731817444</c:v>
                </c:pt>
                <c:pt idx="15">
                  <c:v>0.82486152520066547</c:v>
                </c:pt>
                <c:pt idx="16">
                  <c:v>0.80852763361253221</c:v>
                </c:pt>
                <c:pt idx="17">
                  <c:v>0.77585985043626882</c:v>
                </c:pt>
                <c:pt idx="18">
                  <c:v>0.721413545142496</c:v>
                </c:pt>
                <c:pt idx="19">
                  <c:v>0.68330113143685456</c:v>
                </c:pt>
                <c:pt idx="20">
                  <c:v>0.65880029405465645</c:v>
                </c:pt>
                <c:pt idx="21">
                  <c:v>0.64791103299590136</c:v>
                </c:pt>
                <c:pt idx="22">
                  <c:v>0.62068788034901534</c:v>
                </c:pt>
                <c:pt idx="23">
                  <c:v>0.58257546664337367</c:v>
                </c:pt>
                <c:pt idx="24">
                  <c:v>0.52540684608491184</c:v>
                </c:pt>
                <c:pt idx="25">
                  <c:v>0.46823822552645006</c:v>
                </c:pt>
                <c:pt idx="26">
                  <c:v>0.44918201867362917</c:v>
                </c:pt>
                <c:pt idx="27">
                  <c:v>0.37023487599765825</c:v>
                </c:pt>
                <c:pt idx="28">
                  <c:v>0.35117866914483731</c:v>
                </c:pt>
                <c:pt idx="29">
                  <c:v>0.29673236385106411</c:v>
                </c:pt>
                <c:pt idx="30">
                  <c:v>0.291287733321687</c:v>
                </c:pt>
                <c:pt idx="31">
                  <c:v>0.23411911276322503</c:v>
                </c:pt>
                <c:pt idx="32">
                  <c:v>0.20961827538102698</c:v>
                </c:pt>
                <c:pt idx="33">
                  <c:v>0.17695049220476314</c:v>
                </c:pt>
                <c:pt idx="34">
                  <c:v>0.10617029532285778</c:v>
                </c:pt>
                <c:pt idx="35">
                  <c:v>7.3502512146593868E-2</c:v>
                </c:pt>
                <c:pt idx="36">
                  <c:v>-1.6333891588131998E-2</c:v>
                </c:pt>
                <c:pt idx="37">
                  <c:v>-1.9056206852820574E-2</c:v>
                </c:pt>
                <c:pt idx="38">
                  <c:v>-5.7168620558461974E-2</c:v>
                </c:pt>
                <c:pt idx="39">
                  <c:v>-8.166945794065987E-2</c:v>
                </c:pt>
                <c:pt idx="40">
                  <c:v>-0.14700502429318785</c:v>
                </c:pt>
                <c:pt idx="41">
                  <c:v>-0.18511743799882913</c:v>
                </c:pt>
                <c:pt idx="42">
                  <c:v>-0.19872901432227247</c:v>
                </c:pt>
                <c:pt idx="43">
                  <c:v>-0.20145132958696105</c:v>
                </c:pt>
                <c:pt idx="44">
                  <c:v>-0.21234059064571567</c:v>
                </c:pt>
                <c:pt idx="45">
                  <c:v>-0.21506290591040433</c:v>
                </c:pt>
                <c:pt idx="46">
                  <c:v>-0.22322985170447035</c:v>
                </c:pt>
                <c:pt idx="47">
                  <c:v>-0.23411911276322503</c:v>
                </c:pt>
                <c:pt idx="48">
                  <c:v>-0.23956374329260238</c:v>
                </c:pt>
                <c:pt idx="49">
                  <c:v>-0.25861995014542299</c:v>
                </c:pt>
                <c:pt idx="50">
                  <c:v>-0.34845635388014873</c:v>
                </c:pt>
                <c:pt idx="51">
                  <c:v>-0.35117866914483747</c:v>
                </c:pt>
                <c:pt idx="52">
                  <c:v>-0.35390098440952628</c:v>
                </c:pt>
                <c:pt idx="53">
                  <c:v>-0.37295719126234683</c:v>
                </c:pt>
                <c:pt idx="54">
                  <c:v>-0.41651423549736549</c:v>
                </c:pt>
                <c:pt idx="55">
                  <c:v>-0.47096054079113869</c:v>
                </c:pt>
                <c:pt idx="56">
                  <c:v>-0.49818369343802527</c:v>
                </c:pt>
                <c:pt idx="57">
                  <c:v>-0.52812916134960042</c:v>
                </c:pt>
                <c:pt idx="58">
                  <c:v>-0.54174073767304376</c:v>
                </c:pt>
                <c:pt idx="59">
                  <c:v>-0.54718536820242147</c:v>
                </c:pt>
                <c:pt idx="60">
                  <c:v>-0.59074241243743975</c:v>
                </c:pt>
                <c:pt idx="61">
                  <c:v>-0.61796556508432665</c:v>
                </c:pt>
                <c:pt idx="62">
                  <c:v>-0.62068788034901534</c:v>
                </c:pt>
                <c:pt idx="63">
                  <c:v>-0.64246640246652431</c:v>
                </c:pt>
                <c:pt idx="64">
                  <c:v>-0.65335566352527952</c:v>
                </c:pt>
                <c:pt idx="65">
                  <c:v>-0.66696723984872242</c:v>
                </c:pt>
                <c:pt idx="66">
                  <c:v>-0.67241187037809935</c:v>
                </c:pt>
                <c:pt idx="67">
                  <c:v>-0.69691270776029746</c:v>
                </c:pt>
                <c:pt idx="68">
                  <c:v>-0.71869122987780654</c:v>
                </c:pt>
                <c:pt idx="69">
                  <c:v>-0.75680364358344865</c:v>
                </c:pt>
                <c:pt idx="70">
                  <c:v>-0.76497058937751428</c:v>
                </c:pt>
                <c:pt idx="71">
                  <c:v>-0.80852763361253221</c:v>
                </c:pt>
                <c:pt idx="72">
                  <c:v>-0.81941689467128653</c:v>
                </c:pt>
                <c:pt idx="73">
                  <c:v>-0.83575078625941923</c:v>
                </c:pt>
                <c:pt idx="74">
                  <c:v>-0.91469792893539004</c:v>
                </c:pt>
                <c:pt idx="75">
                  <c:v>-0.91742024420007862</c:v>
                </c:pt>
                <c:pt idx="76">
                  <c:v>-0.93647645105290045</c:v>
                </c:pt>
                <c:pt idx="77">
                  <c:v>-0.95281034264103204</c:v>
                </c:pt>
                <c:pt idx="78">
                  <c:v>-0.99636738687605009</c:v>
                </c:pt>
                <c:pt idx="79">
                  <c:v>-1.0508136921698257</c:v>
                </c:pt>
                <c:pt idx="80">
                  <c:v>-1.0562583226992013</c:v>
                </c:pt>
                <c:pt idx="81">
                  <c:v>-1.097093051669531</c:v>
                </c:pt>
                <c:pt idx="82">
                  <c:v>-1.1188715737870407</c:v>
                </c:pt>
                <c:pt idx="83">
                  <c:v>-1.1215938890517283</c:v>
                </c:pt>
                <c:pt idx="84">
                  <c:v>-1.1270385195811068</c:v>
                </c:pt>
                <c:pt idx="85">
                  <c:v>-1.1379277806398607</c:v>
                </c:pt>
                <c:pt idx="86">
                  <c:v>-1.15970630275737</c:v>
                </c:pt>
                <c:pt idx="87">
                  <c:v>-1.1651509332867473</c:v>
                </c:pt>
                <c:pt idx="88">
                  <c:v>-1.1705955638161247</c:v>
                </c:pt>
                <c:pt idx="89">
                  <c:v>-1.1705955638161247</c:v>
                </c:pt>
                <c:pt idx="90">
                  <c:v>-1.1814848248748795</c:v>
                </c:pt>
                <c:pt idx="91">
                  <c:v>-1.1950964011983236</c:v>
                </c:pt>
              </c:numCache>
            </c:numRef>
          </c:xVal>
          <c:yVal>
            <c:numRef>
              <c:f>'Probability Plotting'!$B$7:$B$98</c:f>
              <c:numCache>
                <c:formatCode>General</c:formatCode>
                <c:ptCount val="92"/>
                <c:pt idx="0">
                  <c:v>1650</c:v>
                </c:pt>
                <c:pt idx="1">
                  <c:v>1620</c:v>
                </c:pt>
                <c:pt idx="2">
                  <c:v>1570</c:v>
                </c:pt>
                <c:pt idx="3">
                  <c:v>1460</c:v>
                </c:pt>
                <c:pt idx="4">
                  <c:v>1400</c:v>
                </c:pt>
                <c:pt idx="5">
                  <c:v>1270</c:v>
                </c:pt>
                <c:pt idx="6">
                  <c:v>1230</c:v>
                </c:pt>
                <c:pt idx="7">
                  <c:v>1100</c:v>
                </c:pt>
                <c:pt idx="8">
                  <c:v>1020</c:v>
                </c:pt>
                <c:pt idx="9">
                  <c:v>998</c:v>
                </c:pt>
                <c:pt idx="10">
                  <c:v>975</c:v>
                </c:pt>
                <c:pt idx="11">
                  <c:v>906</c:v>
                </c:pt>
                <c:pt idx="12">
                  <c:v>880</c:v>
                </c:pt>
                <c:pt idx="13">
                  <c:v>856</c:v>
                </c:pt>
                <c:pt idx="14">
                  <c:v>856</c:v>
                </c:pt>
                <c:pt idx="15">
                  <c:v>848</c:v>
                </c:pt>
                <c:pt idx="16">
                  <c:v>842</c:v>
                </c:pt>
                <c:pt idx="17">
                  <c:v>830</c:v>
                </c:pt>
                <c:pt idx="18">
                  <c:v>810</c:v>
                </c:pt>
                <c:pt idx="19">
                  <c:v>796</c:v>
                </c:pt>
                <c:pt idx="20">
                  <c:v>787</c:v>
                </c:pt>
                <c:pt idx="21">
                  <c:v>783</c:v>
                </c:pt>
                <c:pt idx="22">
                  <c:v>773</c:v>
                </c:pt>
                <c:pt idx="23">
                  <c:v>759</c:v>
                </c:pt>
                <c:pt idx="24">
                  <c:v>738</c:v>
                </c:pt>
                <c:pt idx="25">
                  <c:v>717</c:v>
                </c:pt>
                <c:pt idx="26">
                  <c:v>710</c:v>
                </c:pt>
                <c:pt idx="27">
                  <c:v>681</c:v>
                </c:pt>
                <c:pt idx="28">
                  <c:v>674</c:v>
                </c:pt>
                <c:pt idx="29">
                  <c:v>654</c:v>
                </c:pt>
                <c:pt idx="30">
                  <c:v>652</c:v>
                </c:pt>
                <c:pt idx="31">
                  <c:v>631</c:v>
                </c:pt>
                <c:pt idx="32">
                  <c:v>622</c:v>
                </c:pt>
                <c:pt idx="33">
                  <c:v>610</c:v>
                </c:pt>
                <c:pt idx="34">
                  <c:v>584</c:v>
                </c:pt>
                <c:pt idx="35">
                  <c:v>572</c:v>
                </c:pt>
                <c:pt idx="36">
                  <c:v>539</c:v>
                </c:pt>
                <c:pt idx="37">
                  <c:v>538</c:v>
                </c:pt>
                <c:pt idx="38">
                  <c:v>524</c:v>
                </c:pt>
                <c:pt idx="39">
                  <c:v>515</c:v>
                </c:pt>
                <c:pt idx="40">
                  <c:v>491</c:v>
                </c:pt>
                <c:pt idx="41">
                  <c:v>477</c:v>
                </c:pt>
                <c:pt idx="42">
                  <c:v>472</c:v>
                </c:pt>
                <c:pt idx="43">
                  <c:v>471</c:v>
                </c:pt>
                <c:pt idx="44">
                  <c:v>467</c:v>
                </c:pt>
                <c:pt idx="45">
                  <c:v>466</c:v>
                </c:pt>
                <c:pt idx="46">
                  <c:v>463</c:v>
                </c:pt>
                <c:pt idx="47">
                  <c:v>459</c:v>
                </c:pt>
                <c:pt idx="48">
                  <c:v>457</c:v>
                </c:pt>
                <c:pt idx="49">
                  <c:v>450</c:v>
                </c:pt>
                <c:pt idx="50">
                  <c:v>417</c:v>
                </c:pt>
                <c:pt idx="51">
                  <c:v>416</c:v>
                </c:pt>
                <c:pt idx="52">
                  <c:v>415</c:v>
                </c:pt>
                <c:pt idx="53">
                  <c:v>408</c:v>
                </c:pt>
                <c:pt idx="54">
                  <c:v>392</c:v>
                </c:pt>
                <c:pt idx="55">
                  <c:v>372</c:v>
                </c:pt>
                <c:pt idx="56">
                  <c:v>362</c:v>
                </c:pt>
                <c:pt idx="57">
                  <c:v>351</c:v>
                </c:pt>
                <c:pt idx="58">
                  <c:v>346</c:v>
                </c:pt>
                <c:pt idx="59">
                  <c:v>344</c:v>
                </c:pt>
                <c:pt idx="60">
                  <c:v>328</c:v>
                </c:pt>
                <c:pt idx="61">
                  <c:v>318</c:v>
                </c:pt>
                <c:pt idx="62">
                  <c:v>317</c:v>
                </c:pt>
                <c:pt idx="63">
                  <c:v>309</c:v>
                </c:pt>
                <c:pt idx="64">
                  <c:v>305</c:v>
                </c:pt>
                <c:pt idx="65">
                  <c:v>300</c:v>
                </c:pt>
                <c:pt idx="66">
                  <c:v>298</c:v>
                </c:pt>
                <c:pt idx="67">
                  <c:v>289</c:v>
                </c:pt>
                <c:pt idx="68">
                  <c:v>281</c:v>
                </c:pt>
                <c:pt idx="69">
                  <c:v>267</c:v>
                </c:pt>
                <c:pt idx="70">
                  <c:v>264</c:v>
                </c:pt>
                <c:pt idx="71">
                  <c:v>248</c:v>
                </c:pt>
                <c:pt idx="72">
                  <c:v>244</c:v>
                </c:pt>
                <c:pt idx="73">
                  <c:v>238</c:v>
                </c:pt>
                <c:pt idx="74">
                  <c:v>209</c:v>
                </c:pt>
                <c:pt idx="75">
                  <c:v>208</c:v>
                </c:pt>
                <c:pt idx="76">
                  <c:v>201</c:v>
                </c:pt>
                <c:pt idx="77">
                  <c:v>195</c:v>
                </c:pt>
                <c:pt idx="78">
                  <c:v>179</c:v>
                </c:pt>
                <c:pt idx="79">
                  <c:v>159</c:v>
                </c:pt>
                <c:pt idx="80">
                  <c:v>157</c:v>
                </c:pt>
                <c:pt idx="81">
                  <c:v>142</c:v>
                </c:pt>
                <c:pt idx="82">
                  <c:v>134</c:v>
                </c:pt>
                <c:pt idx="83">
                  <c:v>133</c:v>
                </c:pt>
                <c:pt idx="84">
                  <c:v>131</c:v>
                </c:pt>
                <c:pt idx="85">
                  <c:v>127</c:v>
                </c:pt>
                <c:pt idx="86">
                  <c:v>119</c:v>
                </c:pt>
                <c:pt idx="87">
                  <c:v>117</c:v>
                </c:pt>
                <c:pt idx="88">
                  <c:v>115</c:v>
                </c:pt>
                <c:pt idx="89">
                  <c:v>115</c:v>
                </c:pt>
                <c:pt idx="90">
                  <c:v>111</c:v>
                </c:pt>
                <c:pt idx="91">
                  <c:v>106</c:v>
                </c:pt>
              </c:numCache>
            </c:numRef>
          </c:yVal>
          <c:smooth val="0"/>
        </c:ser>
        <c:ser>
          <c:idx val="1"/>
          <c:order val="2"/>
          <c:tx>
            <c:v>Log Normal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'Probability Plotting'!$K$7:$K$98</c:f>
              <c:numCache>
                <c:formatCode>0.0000</c:formatCode>
                <c:ptCount val="92"/>
                <c:pt idx="0">
                  <c:v>1.873796510301649</c:v>
                </c:pt>
                <c:pt idx="1">
                  <c:v>1.8481497127901982</c:v>
                </c:pt>
                <c:pt idx="2">
                  <c:v>1.8043307245339733</c:v>
                </c:pt>
                <c:pt idx="3">
                  <c:v>1.7028021204998036</c:v>
                </c:pt>
                <c:pt idx="4">
                  <c:v>1.6441482873970856</c:v>
                </c:pt>
                <c:pt idx="5">
                  <c:v>1.5079338678614311</c:v>
                </c:pt>
                <c:pt idx="6">
                  <c:v>1.4632032906489403</c:v>
                </c:pt>
                <c:pt idx="7">
                  <c:v>1.3070733679433637</c:v>
                </c:pt>
                <c:pt idx="8">
                  <c:v>1.2015356124781413</c:v>
                </c:pt>
                <c:pt idx="9">
                  <c:v>1.171059035910478</c:v>
                </c:pt>
                <c:pt idx="10">
                  <c:v>1.1384702725626301</c:v>
                </c:pt>
                <c:pt idx="11">
                  <c:v>1.0358808318074479</c:v>
                </c:pt>
                <c:pt idx="12">
                  <c:v>0.99518311630661493</c:v>
                </c:pt>
                <c:pt idx="13">
                  <c:v>0.95653425993581076</c:v>
                </c:pt>
                <c:pt idx="14">
                  <c:v>0.95653425993581076</c:v>
                </c:pt>
                <c:pt idx="15">
                  <c:v>0.94341011423109822</c:v>
                </c:pt>
                <c:pt idx="16">
                  <c:v>0.93348549562199346</c:v>
                </c:pt>
                <c:pt idx="17">
                  <c:v>0.91342231025028497</c:v>
                </c:pt>
                <c:pt idx="18">
                  <c:v>0.879330101858533</c:v>
                </c:pt>
                <c:pt idx="19">
                  <c:v>0.85496091983659417</c:v>
                </c:pt>
                <c:pt idx="20">
                  <c:v>0.8390676326922476</c:v>
                </c:pt>
                <c:pt idx="21">
                  <c:v>0.831945521749759</c:v>
                </c:pt>
                <c:pt idx="22">
                  <c:v>0.81397983419356623</c:v>
                </c:pt>
                <c:pt idx="23">
                  <c:v>0.78843348666226609</c:v>
                </c:pt>
                <c:pt idx="24">
                  <c:v>0.74921657043881118</c:v>
                </c:pt>
                <c:pt idx="25">
                  <c:v>0.7088674644877575</c:v>
                </c:pt>
                <c:pt idx="26">
                  <c:v>0.69515470034538951</c:v>
                </c:pt>
                <c:pt idx="27">
                  <c:v>0.63686641795193843</c:v>
                </c:pt>
                <c:pt idx="28">
                  <c:v>0.62242499245022487</c:v>
                </c:pt>
                <c:pt idx="29">
                  <c:v>0.58032207273278336</c:v>
                </c:pt>
                <c:pt idx="30">
                  <c:v>0.57604117735504901</c:v>
                </c:pt>
                <c:pt idx="31">
                  <c:v>0.53028192897234938</c:v>
                </c:pt>
                <c:pt idx="32">
                  <c:v>0.51020273093089297</c:v>
                </c:pt>
                <c:pt idx="33">
                  <c:v>0.48297372861430954</c:v>
                </c:pt>
                <c:pt idx="34">
                  <c:v>0.42209225793139232</c:v>
                </c:pt>
                <c:pt idx="35">
                  <c:v>0.39307298894874337</c:v>
                </c:pt>
                <c:pt idx="36">
                  <c:v>0.31001620574976524</c:v>
                </c:pt>
                <c:pt idx="37">
                  <c:v>0.30742064094034488</c:v>
                </c:pt>
                <c:pt idx="38">
                  <c:v>0.27056736199765885</c:v>
                </c:pt>
                <c:pt idx="39">
                  <c:v>0.24635231700708901</c:v>
                </c:pt>
                <c:pt idx="40">
                  <c:v>0.17964966057215401</c:v>
                </c:pt>
                <c:pt idx="41">
                  <c:v>0.13921717708433615</c:v>
                </c:pt>
                <c:pt idx="42">
                  <c:v>0.12448878739459122</c:v>
                </c:pt>
                <c:pt idx="43">
                  <c:v>0.12152439339217931</c:v>
                </c:pt>
                <c:pt idx="44">
                  <c:v>0.10960354289513274</c:v>
                </c:pt>
                <c:pt idx="45">
                  <c:v>0.10660737615680833</c:v>
                </c:pt>
                <c:pt idx="46">
                  <c:v>9.7580146188277261E-2</c:v>
                </c:pt>
                <c:pt idx="47">
                  <c:v>8.5452423694632282E-2</c:v>
                </c:pt>
                <c:pt idx="48">
                  <c:v>7.9348871426953085E-2</c:v>
                </c:pt>
                <c:pt idx="49">
                  <c:v>5.7774068778709199E-2</c:v>
                </c:pt>
                <c:pt idx="50">
                  <c:v>-4.8677522121619264E-2</c:v>
                </c:pt>
                <c:pt idx="51">
                  <c:v>-5.2033373069149083E-2</c:v>
                </c:pt>
                <c:pt idx="52">
                  <c:v>-5.5397300681380754E-2</c:v>
                </c:pt>
                <c:pt idx="53">
                  <c:v>-7.9174250090270848E-2</c:v>
                </c:pt>
                <c:pt idx="54">
                  <c:v>-0.13509015626812704</c:v>
                </c:pt>
                <c:pt idx="55">
                  <c:v>-0.20828547867162606</c:v>
                </c:pt>
                <c:pt idx="56">
                  <c:v>-0.24637261042994305</c:v>
                </c:pt>
                <c:pt idx="57">
                  <c:v>-0.2895031678576272</c:v>
                </c:pt>
                <c:pt idx="58">
                  <c:v>-0.30955675788075632</c:v>
                </c:pt>
                <c:pt idx="59">
                  <c:v>-0.3176594544753199</c:v>
                </c:pt>
                <c:pt idx="60">
                  <c:v>-0.38422971427775854</c:v>
                </c:pt>
                <c:pt idx="61">
                  <c:v>-0.42750596527394924</c:v>
                </c:pt>
                <c:pt idx="62">
                  <c:v>-0.43190820906497973</c:v>
                </c:pt>
                <c:pt idx="63">
                  <c:v>-0.46763440320303978</c:v>
                </c:pt>
                <c:pt idx="64">
                  <c:v>-0.48584588231735693</c:v>
                </c:pt>
                <c:pt idx="65">
                  <c:v>-0.50894907357957486</c:v>
                </c:pt>
                <c:pt idx="66">
                  <c:v>-0.51829834755706761</c:v>
                </c:pt>
                <c:pt idx="67">
                  <c:v>-0.56116167661742455</c:v>
                </c:pt>
                <c:pt idx="68">
                  <c:v>-0.60039825302427496</c:v>
                </c:pt>
                <c:pt idx="69">
                  <c:v>-0.67182969935701653</c:v>
                </c:pt>
                <c:pt idx="70">
                  <c:v>-0.6876232148351763</c:v>
                </c:pt>
                <c:pt idx="71">
                  <c:v>-0.77500862102990975</c:v>
                </c:pt>
                <c:pt idx="72">
                  <c:v>-0.79773613395410459</c:v>
                </c:pt>
                <c:pt idx="73">
                  <c:v>-0.83253572190860914</c:v>
                </c:pt>
                <c:pt idx="74">
                  <c:v>-1.0141493200797917</c:v>
                </c:pt>
                <c:pt idx="75">
                  <c:v>-1.0208529840008156</c:v>
                </c:pt>
                <c:pt idx="76">
                  <c:v>-1.0687010730669808</c:v>
                </c:pt>
                <c:pt idx="77">
                  <c:v>-1.1110592009374503</c:v>
                </c:pt>
                <c:pt idx="78">
                  <c:v>-1.2307225061195957</c:v>
                </c:pt>
                <c:pt idx="79">
                  <c:v>-1.3963255762056175</c:v>
                </c:pt>
                <c:pt idx="80">
                  <c:v>-1.4140183598977736</c:v>
                </c:pt>
                <c:pt idx="81">
                  <c:v>-1.5543747731546904</c:v>
                </c:pt>
                <c:pt idx="82">
                  <c:v>-1.6354242154252656</c:v>
                </c:pt>
                <c:pt idx="83">
                  <c:v>-1.6458940115577367</c:v>
                </c:pt>
                <c:pt idx="84">
                  <c:v>-1.667071859865672</c:v>
                </c:pt>
                <c:pt idx="85">
                  <c:v>-1.7104152165703141</c:v>
                </c:pt>
                <c:pt idx="86">
                  <c:v>-1.8013553328402747</c:v>
                </c:pt>
                <c:pt idx="87">
                  <c:v>-1.8250459211475771</c:v>
                </c:pt>
                <c:pt idx="88">
                  <c:v>-1.8491449879404953</c:v>
                </c:pt>
                <c:pt idx="89">
                  <c:v>-1.8491449879404953</c:v>
                </c:pt>
                <c:pt idx="90">
                  <c:v>-1.8986266595877672</c:v>
                </c:pt>
                <c:pt idx="91">
                  <c:v>-1.9630487185638992</c:v>
                </c:pt>
              </c:numCache>
            </c:numRef>
          </c:xVal>
          <c:yVal>
            <c:numRef>
              <c:f>'Probability Plotting'!$B$7:$B$98</c:f>
              <c:numCache>
                <c:formatCode>General</c:formatCode>
                <c:ptCount val="92"/>
                <c:pt idx="0">
                  <c:v>1650</c:v>
                </c:pt>
                <c:pt idx="1">
                  <c:v>1620</c:v>
                </c:pt>
                <c:pt idx="2">
                  <c:v>1570</c:v>
                </c:pt>
                <c:pt idx="3">
                  <c:v>1460</c:v>
                </c:pt>
                <c:pt idx="4">
                  <c:v>1400</c:v>
                </c:pt>
                <c:pt idx="5">
                  <c:v>1270</c:v>
                </c:pt>
                <c:pt idx="6">
                  <c:v>1230</c:v>
                </c:pt>
                <c:pt idx="7">
                  <c:v>1100</c:v>
                </c:pt>
                <c:pt idx="8">
                  <c:v>1020</c:v>
                </c:pt>
                <c:pt idx="9">
                  <c:v>998</c:v>
                </c:pt>
                <c:pt idx="10">
                  <c:v>975</c:v>
                </c:pt>
                <c:pt idx="11">
                  <c:v>906</c:v>
                </c:pt>
                <c:pt idx="12">
                  <c:v>880</c:v>
                </c:pt>
                <c:pt idx="13">
                  <c:v>856</c:v>
                </c:pt>
                <c:pt idx="14">
                  <c:v>856</c:v>
                </c:pt>
                <c:pt idx="15">
                  <c:v>848</c:v>
                </c:pt>
                <c:pt idx="16">
                  <c:v>842</c:v>
                </c:pt>
                <c:pt idx="17">
                  <c:v>830</c:v>
                </c:pt>
                <c:pt idx="18">
                  <c:v>810</c:v>
                </c:pt>
                <c:pt idx="19">
                  <c:v>796</c:v>
                </c:pt>
                <c:pt idx="20">
                  <c:v>787</c:v>
                </c:pt>
                <c:pt idx="21">
                  <c:v>783</c:v>
                </c:pt>
                <c:pt idx="22">
                  <c:v>773</c:v>
                </c:pt>
                <c:pt idx="23">
                  <c:v>759</c:v>
                </c:pt>
                <c:pt idx="24">
                  <c:v>738</c:v>
                </c:pt>
                <c:pt idx="25">
                  <c:v>717</c:v>
                </c:pt>
                <c:pt idx="26">
                  <c:v>710</c:v>
                </c:pt>
                <c:pt idx="27">
                  <c:v>681</c:v>
                </c:pt>
                <c:pt idx="28">
                  <c:v>674</c:v>
                </c:pt>
                <c:pt idx="29">
                  <c:v>654</c:v>
                </c:pt>
                <c:pt idx="30">
                  <c:v>652</c:v>
                </c:pt>
                <c:pt idx="31">
                  <c:v>631</c:v>
                </c:pt>
                <c:pt idx="32">
                  <c:v>622</c:v>
                </c:pt>
                <c:pt idx="33">
                  <c:v>610</c:v>
                </c:pt>
                <c:pt idx="34">
                  <c:v>584</c:v>
                </c:pt>
                <c:pt idx="35">
                  <c:v>572</c:v>
                </c:pt>
                <c:pt idx="36">
                  <c:v>539</c:v>
                </c:pt>
                <c:pt idx="37">
                  <c:v>538</c:v>
                </c:pt>
                <c:pt idx="38">
                  <c:v>524</c:v>
                </c:pt>
                <c:pt idx="39">
                  <c:v>515</c:v>
                </c:pt>
                <c:pt idx="40">
                  <c:v>491</c:v>
                </c:pt>
                <c:pt idx="41">
                  <c:v>477</c:v>
                </c:pt>
                <c:pt idx="42">
                  <c:v>472</c:v>
                </c:pt>
                <c:pt idx="43">
                  <c:v>471</c:v>
                </c:pt>
                <c:pt idx="44">
                  <c:v>467</c:v>
                </c:pt>
                <c:pt idx="45">
                  <c:v>466</c:v>
                </c:pt>
                <c:pt idx="46">
                  <c:v>463</c:v>
                </c:pt>
                <c:pt idx="47">
                  <c:v>459</c:v>
                </c:pt>
                <c:pt idx="48">
                  <c:v>457</c:v>
                </c:pt>
                <c:pt idx="49">
                  <c:v>450</c:v>
                </c:pt>
                <c:pt idx="50">
                  <c:v>417</c:v>
                </c:pt>
                <c:pt idx="51">
                  <c:v>416</c:v>
                </c:pt>
                <c:pt idx="52">
                  <c:v>415</c:v>
                </c:pt>
                <c:pt idx="53">
                  <c:v>408</c:v>
                </c:pt>
                <c:pt idx="54">
                  <c:v>392</c:v>
                </c:pt>
                <c:pt idx="55">
                  <c:v>372</c:v>
                </c:pt>
                <c:pt idx="56">
                  <c:v>362</c:v>
                </c:pt>
                <c:pt idx="57">
                  <c:v>351</c:v>
                </c:pt>
                <c:pt idx="58">
                  <c:v>346</c:v>
                </c:pt>
                <c:pt idx="59">
                  <c:v>344</c:v>
                </c:pt>
                <c:pt idx="60">
                  <c:v>328</c:v>
                </c:pt>
                <c:pt idx="61">
                  <c:v>318</c:v>
                </c:pt>
                <c:pt idx="62">
                  <c:v>317</c:v>
                </c:pt>
                <c:pt idx="63">
                  <c:v>309</c:v>
                </c:pt>
                <c:pt idx="64">
                  <c:v>305</c:v>
                </c:pt>
                <c:pt idx="65">
                  <c:v>300</c:v>
                </c:pt>
                <c:pt idx="66">
                  <c:v>298</c:v>
                </c:pt>
                <c:pt idx="67">
                  <c:v>289</c:v>
                </c:pt>
                <c:pt idx="68">
                  <c:v>281</c:v>
                </c:pt>
                <c:pt idx="69">
                  <c:v>267</c:v>
                </c:pt>
                <c:pt idx="70">
                  <c:v>264</c:v>
                </c:pt>
                <c:pt idx="71">
                  <c:v>248</c:v>
                </c:pt>
                <c:pt idx="72">
                  <c:v>244</c:v>
                </c:pt>
                <c:pt idx="73">
                  <c:v>238</c:v>
                </c:pt>
                <c:pt idx="74">
                  <c:v>209</c:v>
                </c:pt>
                <c:pt idx="75">
                  <c:v>208</c:v>
                </c:pt>
                <c:pt idx="76">
                  <c:v>201</c:v>
                </c:pt>
                <c:pt idx="77">
                  <c:v>195</c:v>
                </c:pt>
                <c:pt idx="78">
                  <c:v>179</c:v>
                </c:pt>
                <c:pt idx="79">
                  <c:v>159</c:v>
                </c:pt>
                <c:pt idx="80">
                  <c:v>157</c:v>
                </c:pt>
                <c:pt idx="81">
                  <c:v>142</c:v>
                </c:pt>
                <c:pt idx="82">
                  <c:v>134</c:v>
                </c:pt>
                <c:pt idx="83">
                  <c:v>133</c:v>
                </c:pt>
                <c:pt idx="84">
                  <c:v>131</c:v>
                </c:pt>
                <c:pt idx="85">
                  <c:v>127</c:v>
                </c:pt>
                <c:pt idx="86">
                  <c:v>119</c:v>
                </c:pt>
                <c:pt idx="87">
                  <c:v>117</c:v>
                </c:pt>
                <c:pt idx="88">
                  <c:v>115</c:v>
                </c:pt>
                <c:pt idx="89">
                  <c:v>115</c:v>
                </c:pt>
                <c:pt idx="90">
                  <c:v>111</c:v>
                </c:pt>
                <c:pt idx="91">
                  <c:v>106</c:v>
                </c:pt>
              </c:numCache>
            </c:numRef>
          </c:yVal>
          <c:smooth val="0"/>
        </c:ser>
        <c:ser>
          <c:idx val="6"/>
          <c:order val="3"/>
          <c:tx>
            <c:v>LP3 by K</c:v>
          </c:tx>
          <c:spPr>
            <a:ln w="28575">
              <a:noFill/>
            </a:ln>
          </c:spPr>
          <c:xVal>
            <c:numRef>
              <c:f>'Probability Plotting'!$D$7:$D$98</c:f>
              <c:numCache>
                <c:formatCode>0.0000</c:formatCode>
                <c:ptCount val="92"/>
                <c:pt idx="0">
                  <c:v>2.2989923037331148</c:v>
                </c:pt>
                <c:pt idx="1">
                  <c:v>2.0236055582676937</c:v>
                </c:pt>
                <c:pt idx="2">
                  <c:v>1.8485962885014089</c:v>
                </c:pt>
                <c:pt idx="3">
                  <c:v>1.716768353371364</c:v>
                </c:pt>
                <c:pt idx="4">
                  <c:v>1.609409260406925</c:v>
                </c:pt>
                <c:pt idx="5">
                  <c:v>1.5179291595942797</c:v>
                </c:pt>
                <c:pt idx="6">
                  <c:v>1.4376350363450865</c:v>
                </c:pt>
                <c:pt idx="7">
                  <c:v>1.3656685790871181</c:v>
                </c:pt>
                <c:pt idx="8">
                  <c:v>1.3001534333634226</c:v>
                </c:pt>
                <c:pt idx="9">
                  <c:v>1.2397881470988359</c:v>
                </c:pt>
                <c:pt idx="10">
                  <c:v>1.1836310597868931</c:v>
                </c:pt>
                <c:pt idx="11">
                  <c:v>1.1309776082451586</c:v>
                </c:pt>
                <c:pt idx="12">
                  <c:v>1.0812860462359704</c:v>
                </c:pt>
                <c:pt idx="13">
                  <c:v>1.0341302659571439</c:v>
                </c:pt>
                <c:pt idx="14">
                  <c:v>0.98916862734063549</c:v>
                </c:pt>
                <c:pt idx="15">
                  <c:v>0.94612267136459138</c:v>
                </c:pt>
                <c:pt idx="16">
                  <c:v>0.90476216843124146</c:v>
                </c:pt>
                <c:pt idx="17">
                  <c:v>0.86489435868528353</c:v>
                </c:pt>
                <c:pt idx="18">
                  <c:v>0.82635604364735382</c:v>
                </c:pt>
                <c:pt idx="19">
                  <c:v>0.78900766450560555</c:v>
                </c:pt>
                <c:pt idx="20">
                  <c:v>0.75272879425816996</c:v>
                </c:pt>
                <c:pt idx="21">
                  <c:v>0.71741465515649117</c:v>
                </c:pt>
                <c:pt idx="22">
                  <c:v>0.68297339227599785</c:v>
                </c:pt>
                <c:pt idx="23">
                  <c:v>0.64932391318646576</c:v>
                </c:pt>
                <c:pt idx="24">
                  <c:v>0.61639415726488689</c:v>
                </c:pt>
                <c:pt idx="25">
                  <c:v>0.58411969513709139</c:v>
                </c:pt>
                <c:pt idx="26">
                  <c:v>0.55244258464677454</c:v>
                </c:pt>
                <c:pt idx="27">
                  <c:v>0.52131042820861928</c:v>
                </c:pt>
                <c:pt idx="28">
                  <c:v>0.49067558973722447</c:v>
                </c:pt>
                <c:pt idx="29">
                  <c:v>0.46049453910311638</c:v>
                </c:pt>
                <c:pt idx="30">
                  <c:v>0.43072729929545772</c:v>
                </c:pt>
                <c:pt idx="31">
                  <c:v>0.40133697688375852</c:v>
                </c:pt>
                <c:pt idx="32">
                  <c:v>0.37228936046519101</c:v>
                </c:pt>
                <c:pt idx="33">
                  <c:v>0.34355257491007402</c:v>
                </c:pt>
                <c:pt idx="34">
                  <c:v>0.31509678162523902</c:v>
                </c:pt>
                <c:pt idx="35">
                  <c:v>0.28689391692303928</c:v>
                </c:pt>
                <c:pt idx="36">
                  <c:v>0.25891746204365979</c:v>
                </c:pt>
                <c:pt idx="37">
                  <c:v>0.23114223952633875</c:v>
                </c:pt>
                <c:pt idx="38">
                  <c:v>0.20354423153248605</c:v>
                </c:pt>
                <c:pt idx="39">
                  <c:v>0.17610041644382621</c:v>
                </c:pt>
                <c:pt idx="40">
                  <c:v>0.14878862063175846</c:v>
                </c:pt>
                <c:pt idx="41">
                  <c:v>0.12158738275048291</c:v>
                </c:pt>
                <c:pt idx="42">
                  <c:v>9.4475828269202866E-2</c:v>
                </c:pt>
                <c:pt idx="43">
                  <c:v>6.7433552245449335E-2</c:v>
                </c:pt>
                <c:pt idx="44">
                  <c:v>4.044050856564621E-2</c:v>
                </c:pt>
                <c:pt idx="45">
                  <c:v>1.3476904050532538E-2</c:v>
                </c:pt>
                <c:pt idx="46">
                  <c:v>-1.3476904050532538E-2</c:v>
                </c:pt>
                <c:pt idx="47">
                  <c:v>-4.044050856564621E-2</c:v>
                </c:pt>
                <c:pt idx="48">
                  <c:v>-6.7433552245449335E-2</c:v>
                </c:pt>
                <c:pt idx="49">
                  <c:v>-9.4475828269202866E-2</c:v>
                </c:pt>
                <c:pt idx="50">
                  <c:v>-0.12158738275048291</c:v>
                </c:pt>
                <c:pt idx="51">
                  <c:v>-0.14878862063175846</c:v>
                </c:pt>
                <c:pt idx="52">
                  <c:v>-0.17610041644382646</c:v>
                </c:pt>
                <c:pt idx="53">
                  <c:v>-0.20354423153248635</c:v>
                </c:pt>
                <c:pt idx="54">
                  <c:v>-0.23114223952633903</c:v>
                </c:pt>
                <c:pt idx="55">
                  <c:v>-0.25891746204365979</c:v>
                </c:pt>
                <c:pt idx="56">
                  <c:v>-0.28689391692303928</c:v>
                </c:pt>
                <c:pt idx="57">
                  <c:v>-0.31509678162523902</c:v>
                </c:pt>
                <c:pt idx="58">
                  <c:v>-0.34355257491007402</c:v>
                </c:pt>
                <c:pt idx="59">
                  <c:v>-0.37228936046519101</c:v>
                </c:pt>
                <c:pt idx="60">
                  <c:v>-0.40133697688375852</c:v>
                </c:pt>
                <c:pt idx="61">
                  <c:v>-0.4307272992954575</c:v>
                </c:pt>
                <c:pt idx="62">
                  <c:v>-0.460494539103116</c:v>
                </c:pt>
                <c:pt idx="63">
                  <c:v>-0.49067558973722447</c:v>
                </c:pt>
                <c:pt idx="64">
                  <c:v>-0.52131042820861928</c:v>
                </c:pt>
                <c:pt idx="65">
                  <c:v>-0.55244258464677454</c:v>
                </c:pt>
                <c:pt idx="66">
                  <c:v>-0.58411969513709139</c:v>
                </c:pt>
                <c:pt idx="67">
                  <c:v>-0.61639415726488689</c:v>
                </c:pt>
                <c:pt idx="68">
                  <c:v>-0.64932391318646576</c:v>
                </c:pt>
                <c:pt idx="69">
                  <c:v>-0.68297339227599785</c:v>
                </c:pt>
                <c:pt idx="70">
                  <c:v>-0.71741465515649117</c:v>
                </c:pt>
                <c:pt idx="71">
                  <c:v>-0.75272879425816996</c:v>
                </c:pt>
                <c:pt idx="72">
                  <c:v>-0.78900766450560555</c:v>
                </c:pt>
                <c:pt idx="73">
                  <c:v>-0.82635604364735382</c:v>
                </c:pt>
                <c:pt idx="74">
                  <c:v>-0.86489435868528353</c:v>
                </c:pt>
                <c:pt idx="75">
                  <c:v>-0.90476216843124113</c:v>
                </c:pt>
                <c:pt idx="76">
                  <c:v>-0.9461226713645926</c:v>
                </c:pt>
                <c:pt idx="77">
                  <c:v>-0.98916862734063549</c:v>
                </c:pt>
                <c:pt idx="78">
                  <c:v>-1.0341302659571439</c:v>
                </c:pt>
                <c:pt idx="79">
                  <c:v>-1.0812860462359704</c:v>
                </c:pt>
                <c:pt idx="80">
                  <c:v>-1.1309776082451586</c:v>
                </c:pt>
                <c:pt idx="81">
                  <c:v>-1.1836310597868931</c:v>
                </c:pt>
                <c:pt idx="82">
                  <c:v>-1.2397881470988359</c:v>
                </c:pt>
                <c:pt idx="83">
                  <c:v>-1.3001534333634226</c:v>
                </c:pt>
                <c:pt idx="84">
                  <c:v>-1.3656685790871181</c:v>
                </c:pt>
                <c:pt idx="85">
                  <c:v>-1.4376350363450865</c:v>
                </c:pt>
                <c:pt idx="86">
                  <c:v>-1.5179291595942781</c:v>
                </c:pt>
                <c:pt idx="87">
                  <c:v>-1.609409260406925</c:v>
                </c:pt>
                <c:pt idx="88">
                  <c:v>-1.716768353371364</c:v>
                </c:pt>
                <c:pt idx="89">
                  <c:v>-1.8485962885014089</c:v>
                </c:pt>
                <c:pt idx="90">
                  <c:v>-2.0236055582676937</c:v>
                </c:pt>
                <c:pt idx="91">
                  <c:v>-2.2989923037331148</c:v>
                </c:pt>
              </c:numCache>
            </c:numRef>
          </c:xVal>
          <c:yVal>
            <c:numRef>
              <c:f>'Probability Plotting'!$O$7:$O$98</c:f>
              <c:numCache>
                <c:formatCode>0.0000</c:formatCode>
                <c:ptCount val="92"/>
                <c:pt idx="0">
                  <c:v>1963.1064810807218</c:v>
                </c:pt>
                <c:pt idx="1">
                  <c:v>1669.8745525472739</c:v>
                </c:pt>
                <c:pt idx="2">
                  <c:v>1503.3928618213072</c:v>
                </c:pt>
                <c:pt idx="3">
                  <c:v>1387.4531900313532</c:v>
                </c:pt>
                <c:pt idx="4">
                  <c:v>1298.7228634125979</c:v>
                </c:pt>
                <c:pt idx="5">
                  <c:v>1226.970923445404</c:v>
                </c:pt>
                <c:pt idx="6">
                  <c:v>1166.8057100737847</c:v>
                </c:pt>
                <c:pt idx="7">
                  <c:v>1115.0408200789338</c:v>
                </c:pt>
                <c:pt idx="8">
                  <c:v>1069.6383443758602</c:v>
                </c:pt>
                <c:pt idx="9">
                  <c:v>1029.2170872124027</c:v>
                </c:pt>
                <c:pt idx="10">
                  <c:v>992.7983545895421</c:v>
                </c:pt>
                <c:pt idx="11">
                  <c:v>959.66377149243374</c:v>
                </c:pt>
                <c:pt idx="12">
                  <c:v>929.27071113176351</c:v>
                </c:pt>
                <c:pt idx="13">
                  <c:v>901.19944051060622</c:v>
                </c:pt>
                <c:pt idx="14">
                  <c:v>875.11871534198394</c:v>
                </c:pt>
                <c:pt idx="15">
                  <c:v>850.76260716301465</c:v>
                </c:pt>
                <c:pt idx="16">
                  <c:v>827.91443604291521</c:v>
                </c:pt>
                <c:pt idx="17">
                  <c:v>806.39534797588772</c:v>
                </c:pt>
                <c:pt idx="18">
                  <c:v>786.05601550637357</c:v>
                </c:pt>
                <c:pt idx="19">
                  <c:v>766.7704910788982</c:v>
                </c:pt>
                <c:pt idx="20">
                  <c:v>748.43157685780227</c:v>
                </c:pt>
                <c:pt idx="21">
                  <c:v>730.94728368194558</c:v>
                </c:pt>
                <c:pt idx="22">
                  <c:v>714.23808589170142</c:v>
                </c:pt>
                <c:pt idx="23">
                  <c:v>698.23476685284732</c:v>
                </c:pt>
                <c:pt idx="24">
                  <c:v>682.87670911189684</c:v>
                </c:pt>
                <c:pt idx="25">
                  <c:v>668.11052354598939</c:v>
                </c:pt>
                <c:pt idx="26">
                  <c:v>653.8889400045158</c:v>
                </c:pt>
                <c:pt idx="27">
                  <c:v>640.16990182939151</c:v>
                </c:pt>
                <c:pt idx="28">
                  <c:v>626.91582090683346</c:v>
                </c:pt>
                <c:pt idx="29">
                  <c:v>614.09296027259177</c:v>
                </c:pt>
                <c:pt idx="30">
                  <c:v>601.67091892207304</c:v>
                </c:pt>
                <c:pt idx="31">
                  <c:v>589.62219915450044</c:v>
                </c:pt>
                <c:pt idx="32">
                  <c:v>577.92184105017759</c:v>
                </c:pt>
                <c:pt idx="33">
                  <c:v>566.54711192254683</c:v>
                </c:pt>
                <c:pt idx="34">
                  <c:v>555.47724107187332</c:v>
                </c:pt>
                <c:pt idx="35">
                  <c:v>544.6931920882007</c:v>
                </c:pt>
                <c:pt idx="36">
                  <c:v>534.17746644767453</c:v>
                </c:pt>
                <c:pt idx="37">
                  <c:v>523.91393332100813</c:v>
                </c:pt>
                <c:pt idx="38">
                  <c:v>513.88768144123799</c:v>
                </c:pt>
                <c:pt idx="39">
                  <c:v>504.08488961655627</c:v>
                </c:pt>
                <c:pt idx="40">
                  <c:v>494.49271306517932</c:v>
                </c:pt>
                <c:pt idx="41">
                  <c:v>485.09918322509492</c:v>
                </c:pt>
                <c:pt idx="42">
                  <c:v>475.89311907652058</c:v>
                </c:pt>
                <c:pt idx="43">
                  <c:v>466.86404832791732</c:v>
                </c:pt>
                <c:pt idx="44">
                  <c:v>458.00213707188561</c:v>
                </c:pt>
                <c:pt idx="45">
                  <c:v>449.29812672655811</c:v>
                </c:pt>
                <c:pt idx="46">
                  <c:v>440.74327725005736</c:v>
                </c:pt>
                <c:pt idx="47">
                  <c:v>432.32931575703526</c:v>
                </c:pt>
                <c:pt idx="48">
                  <c:v>424.04838978281327</c:v>
                </c:pt>
                <c:pt idx="49">
                  <c:v>415.8930245363876</c:v>
                </c:pt>
                <c:pt idx="50">
                  <c:v>407.85608356197804</c:v>
                </c:pt>
                <c:pt idx="51">
                  <c:v>399.9307322924837</c:v>
                </c:pt>
                <c:pt idx="52">
                  <c:v>392.11040402920634</c:v>
                </c:pt>
                <c:pt idx="53">
                  <c:v>384.38876792204366</c:v>
                </c:pt>
                <c:pt idx="54">
                  <c:v>376.75969855410932</c:v>
                </c:pt>
                <c:pt idx="55">
                  <c:v>369.21724675512957</c:v>
                </c:pt>
                <c:pt idx="56">
                  <c:v>361.75561127933798</c:v>
                </c:pt>
                <c:pt idx="57">
                  <c:v>354.36911098586859</c:v>
                </c:pt>
                <c:pt idx="58">
                  <c:v>347.05215715245777</c:v>
                </c:pt>
                <c:pt idx="59">
                  <c:v>339.79922553569696</c:v>
                </c:pt>
                <c:pt idx="60">
                  <c:v>332.60482776177378</c:v>
                </c:pt>
                <c:pt idx="61">
                  <c:v>325.46348158849599</c:v>
                </c:pt>
                <c:pt idx="62">
                  <c:v>318.3696795195857</c:v>
                </c:pt>
                <c:pt idx="63">
                  <c:v>311.31785517172483</c:v>
                </c:pt>
                <c:pt idx="64">
                  <c:v>304.30234668812619</c:v>
                </c:pt>
                <c:pt idx="65">
                  <c:v>297.317356352037</c:v>
                </c:pt>
                <c:pt idx="66">
                  <c:v>290.35690536912932</c:v>
                </c:pt>
                <c:pt idx="67">
                  <c:v>283.41478254489425</c:v>
                </c:pt>
                <c:pt idx="68">
                  <c:v>276.48448526186274</c:v>
                </c:pt>
                <c:pt idx="69">
                  <c:v>269.55915073344363</c:v>
                </c:pt>
                <c:pt idx="70">
                  <c:v>262.63147493589508</c:v>
                </c:pt>
                <c:pt idx="71">
                  <c:v>255.69361583895741</c:v>
                </c:pt>
                <c:pt idx="72">
                  <c:v>248.73707648286597</c:v>
                </c:pt>
                <c:pt idx="73">
                  <c:v>241.75256195652452</c:v>
                </c:pt>
                <c:pt idx="74">
                  <c:v>234.72980222349412</c:v>
                </c:pt>
                <c:pt idx="75">
                  <c:v>227.65732971731018</c:v>
                </c:pt>
                <c:pt idx="76">
                  <c:v>220.52219620800554</c:v>
                </c:pt>
                <c:pt idx="77">
                  <c:v>213.30960685495975</c:v>
                </c:pt>
                <c:pt idx="78">
                  <c:v>206.00243932364961</c:v>
                </c:pt>
                <c:pt idx="79">
                  <c:v>198.58060016072258</c:v>
                </c:pt>
                <c:pt idx="80">
                  <c:v>191.02014541560791</c:v>
                </c:pt>
                <c:pt idx="81">
                  <c:v>183.29205065994134</c:v>
                </c:pt>
                <c:pt idx="82">
                  <c:v>175.36044349668813</c:v>
                </c:pt>
                <c:pt idx="83">
                  <c:v>167.17998207411097</c:v>
                </c:pt>
                <c:pt idx="84">
                  <c:v>158.69181797645842</c:v>
                </c:pt>
                <c:pt idx="85">
                  <c:v>149.81708896720394</c:v>
                </c:pt>
                <c:pt idx="86">
                  <c:v>140.44581935355424</c:v>
                </c:pt>
                <c:pt idx="87">
                  <c:v>130.41656578407969</c:v>
                </c:pt>
                <c:pt idx="88">
                  <c:v>119.47531958130172</c:v>
                </c:pt>
                <c:pt idx="89">
                  <c:v>107.18048024278583</c:v>
                </c:pt>
                <c:pt idx="90">
                  <c:v>92.632136477492068</c:v>
                </c:pt>
                <c:pt idx="91">
                  <c:v>73.340796254386746</c:v>
                </c:pt>
              </c:numCache>
            </c:numRef>
          </c:yVal>
          <c:smooth val="0"/>
        </c:ser>
        <c:ser>
          <c:idx val="5"/>
          <c:order val="4"/>
          <c:tx>
            <c:v>LP3</c:v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'Probability Plotting'!$R$7:$R$98</c:f>
              <c:numCache>
                <c:formatCode>0.0000</c:formatCode>
                <c:ptCount val="92"/>
                <c:pt idx="0">
                  <c:v>2.003507522571474</c:v>
                </c:pt>
                <c:pt idx="1">
                  <c:v>1.972780720957239</c:v>
                </c:pt>
                <c:pt idx="2">
                  <c:v>1.9204870531987881</c:v>
                </c:pt>
                <c:pt idx="3">
                  <c:v>1.80029921956427</c:v>
                </c:pt>
                <c:pt idx="4">
                  <c:v>1.7314755787258587</c:v>
                </c:pt>
                <c:pt idx="5">
                  <c:v>1.5733186552936067</c:v>
                </c:pt>
                <c:pt idx="6">
                  <c:v>1.5218820957842605</c:v>
                </c:pt>
                <c:pt idx="7">
                  <c:v>1.3442221695322918</c:v>
                </c:pt>
                <c:pt idx="8">
                  <c:v>1.2257389198377993</c:v>
                </c:pt>
                <c:pt idx="9">
                  <c:v>1.1917591867421966</c:v>
                </c:pt>
                <c:pt idx="10">
                  <c:v>1.1555393639569242</c:v>
                </c:pt>
                <c:pt idx="11">
                  <c:v>1.0422835050481722</c:v>
                </c:pt>
                <c:pt idx="12">
                  <c:v>0.99767087703698654</c:v>
                </c:pt>
                <c:pt idx="13">
                  <c:v>0.95546807485691532</c:v>
                </c:pt>
                <c:pt idx="14">
                  <c:v>0.95546807485691532</c:v>
                </c:pt>
                <c:pt idx="15">
                  <c:v>0.94117312827052557</c:v>
                </c:pt>
                <c:pt idx="16">
                  <c:v>0.93037520315415412</c:v>
                </c:pt>
                <c:pt idx="17">
                  <c:v>0.90857819820510033</c:v>
                </c:pt>
                <c:pt idx="18">
                  <c:v>0.8716363212512378</c:v>
                </c:pt>
                <c:pt idx="19">
                  <c:v>0.84530417399447055</c:v>
                </c:pt>
                <c:pt idx="20">
                  <c:v>0.82816369002065437</c:v>
                </c:pt>
                <c:pt idx="21">
                  <c:v>0.8204911109502997</c:v>
                </c:pt>
                <c:pt idx="22">
                  <c:v>0.80115994666051671</c:v>
                </c:pt>
                <c:pt idx="23">
                  <c:v>0.77372866795735784</c:v>
                </c:pt>
                <c:pt idx="24">
                  <c:v>0.73174683966039189</c:v>
                </c:pt>
                <c:pt idx="25">
                  <c:v>0.688714282120096</c:v>
                </c:pt>
                <c:pt idx="26">
                  <c:v>0.6741264989993444</c:v>
                </c:pt>
                <c:pt idx="27">
                  <c:v>0.6123261448238333</c:v>
                </c:pt>
                <c:pt idx="28">
                  <c:v>0.59706610065581545</c:v>
                </c:pt>
                <c:pt idx="29">
                  <c:v>0.55269227620885986</c:v>
                </c:pt>
                <c:pt idx="30">
                  <c:v>0.54819008689617121</c:v>
                </c:pt>
                <c:pt idx="31">
                  <c:v>0.5001753352918441</c:v>
                </c:pt>
                <c:pt idx="32">
                  <c:v>0.47916954367283726</c:v>
                </c:pt>
                <c:pt idx="33">
                  <c:v>0.45074506172364798</c:v>
                </c:pt>
                <c:pt idx="34">
                  <c:v>0.38744270829408672</c:v>
                </c:pt>
                <c:pt idx="35">
                  <c:v>0.35739100269592633</c:v>
                </c:pt>
                <c:pt idx="36">
                  <c:v>0.27180691411164104</c:v>
                </c:pt>
                <c:pt idx="37">
                  <c:v>0.26914249299526893</c:v>
                </c:pt>
                <c:pt idx="38">
                  <c:v>0.23137713091240431</c:v>
                </c:pt>
                <c:pt idx="39">
                  <c:v>0.20662916480664464</c:v>
                </c:pt>
                <c:pt idx="40">
                  <c:v>0.1387281005810497</c:v>
                </c:pt>
                <c:pt idx="41">
                  <c:v>9.7759832316434661E-2</c:v>
                </c:pt>
                <c:pt idx="42">
                  <c:v>8.2871699078887723E-2</c:v>
                </c:pt>
                <c:pt idx="43">
                  <c:v>7.9877430484364936E-2</c:v>
                </c:pt>
                <c:pt idx="44">
                  <c:v>6.7844130823878926E-2</c:v>
                </c:pt>
                <c:pt idx="45">
                  <c:v>6.4821634834895253E-2</c:v>
                </c:pt>
                <c:pt idx="46">
                  <c:v>5.5719763895972364E-2</c:v>
                </c:pt>
                <c:pt idx="47">
                  <c:v>4.3502823636354208E-2</c:v>
                </c:pt>
                <c:pt idx="48">
                  <c:v>3.7359157400176778E-2</c:v>
                </c:pt>
                <c:pt idx="49">
                  <c:v>1.5668172603893631E-2</c:v>
                </c:pt>
                <c:pt idx="50">
                  <c:v>-9.0777911417409499E-2</c:v>
                </c:pt>
                <c:pt idx="51">
                  <c:v>-9.4118091380195487E-2</c:v>
                </c:pt>
                <c:pt idx="52">
                  <c:v>-9.7465367534875932E-2</c:v>
                </c:pt>
                <c:pt idx="53">
                  <c:v>-0.12109776701943115</c:v>
                </c:pt>
                <c:pt idx="54">
                  <c:v>-0.17648942759483671</c:v>
                </c:pt>
                <c:pt idx="55">
                  <c:v>-0.24861194053706737</c:v>
                </c:pt>
                <c:pt idx="56">
                  <c:v>-0.28596955050829814</c:v>
                </c:pt>
                <c:pt idx="57">
                  <c:v>-0.32813398199719612</c:v>
                </c:pt>
                <c:pt idx="58">
                  <c:v>-0.34768809525755462</c:v>
                </c:pt>
                <c:pt idx="59">
                  <c:v>-0.35557997064120567</c:v>
                </c:pt>
                <c:pt idx="60">
                  <c:v>-0.42022322987116595</c:v>
                </c:pt>
                <c:pt idx="61">
                  <c:v>-0.46206189969063738</c:v>
                </c:pt>
                <c:pt idx="62">
                  <c:v>-0.46630980943905298</c:v>
                </c:pt>
                <c:pt idx="63">
                  <c:v>-0.50072852844557147</c:v>
                </c:pt>
                <c:pt idx="64">
                  <c:v>-0.51823599923289387</c:v>
                </c:pt>
                <c:pt idx="65">
                  <c:v>-0.54040981653331432</c:v>
                </c:pt>
                <c:pt idx="66">
                  <c:v>-0.5493715094733691</c:v>
                </c:pt>
                <c:pt idx="67">
                  <c:v>-0.59037361662557064</c:v>
                </c:pt>
                <c:pt idx="68">
                  <c:v>-0.62778588891643772</c:v>
                </c:pt>
                <c:pt idx="69">
                  <c:v>-0.69560336303330073</c:v>
                </c:pt>
                <c:pt idx="70">
                  <c:v>-0.71054724773113054</c:v>
                </c:pt>
                <c:pt idx="71">
                  <c:v>-0.79290449935668839</c:v>
                </c:pt>
                <c:pt idx="72">
                  <c:v>-0.81423423346081236</c:v>
                </c:pt>
                <c:pt idx="73">
                  <c:v>-0.84682226288638052</c:v>
                </c:pt>
                <c:pt idx="74">
                  <c:v>-1.0155157301669218</c:v>
                </c:pt>
                <c:pt idx="75">
                  <c:v>-1.0216988652203798</c:v>
                </c:pt>
                <c:pt idx="76">
                  <c:v>-1.0657428123813277</c:v>
                </c:pt>
                <c:pt idx="77">
                  <c:v>-1.1046040793024032</c:v>
                </c:pt>
                <c:pt idx="78">
                  <c:v>-1.2137418713591404</c:v>
                </c:pt>
                <c:pt idx="79">
                  <c:v>-1.3632352708257884</c:v>
                </c:pt>
                <c:pt idx="80">
                  <c:v>-1.3791029878415977</c:v>
                </c:pt>
                <c:pt idx="81">
                  <c:v>-1.5042844820040433</c:v>
                </c:pt>
                <c:pt idx="82">
                  <c:v>-1.5760157549457441</c:v>
                </c:pt>
                <c:pt idx="83">
                  <c:v>-1.585252615741507</c:v>
                </c:pt>
                <c:pt idx="84">
                  <c:v>-1.6039162276778711</c:v>
                </c:pt>
                <c:pt idx="85">
                  <c:v>-1.642029502993851</c:v>
                </c:pt>
                <c:pt idx="86">
                  <c:v>-1.7216313052062211</c:v>
                </c:pt>
                <c:pt idx="87">
                  <c:v>-1.7422877947018822</c:v>
                </c:pt>
                <c:pt idx="88">
                  <c:v>-1.7632666407014914</c:v>
                </c:pt>
                <c:pt idx="89">
                  <c:v>-1.7632666407014914</c:v>
                </c:pt>
                <c:pt idx="90">
                  <c:v>-1.8062354241047345</c:v>
                </c:pt>
                <c:pt idx="91">
                  <c:v>-1.861965690728882</c:v>
                </c:pt>
              </c:numCache>
            </c:numRef>
          </c:xVal>
          <c:yVal>
            <c:numRef>
              <c:f>'Probability Plotting'!$B$7:$B$98</c:f>
              <c:numCache>
                <c:formatCode>General</c:formatCode>
                <c:ptCount val="92"/>
                <c:pt idx="0">
                  <c:v>1650</c:v>
                </c:pt>
                <c:pt idx="1">
                  <c:v>1620</c:v>
                </c:pt>
                <c:pt idx="2">
                  <c:v>1570</c:v>
                </c:pt>
                <c:pt idx="3">
                  <c:v>1460</c:v>
                </c:pt>
                <c:pt idx="4">
                  <c:v>1400</c:v>
                </c:pt>
                <c:pt idx="5">
                  <c:v>1270</c:v>
                </c:pt>
                <c:pt idx="6">
                  <c:v>1230</c:v>
                </c:pt>
                <c:pt idx="7">
                  <c:v>1100</c:v>
                </c:pt>
                <c:pt idx="8">
                  <c:v>1020</c:v>
                </c:pt>
                <c:pt idx="9">
                  <c:v>998</c:v>
                </c:pt>
                <c:pt idx="10">
                  <c:v>975</c:v>
                </c:pt>
                <c:pt idx="11">
                  <c:v>906</c:v>
                </c:pt>
                <c:pt idx="12">
                  <c:v>880</c:v>
                </c:pt>
                <c:pt idx="13">
                  <c:v>856</c:v>
                </c:pt>
                <c:pt idx="14">
                  <c:v>856</c:v>
                </c:pt>
                <c:pt idx="15">
                  <c:v>848</c:v>
                </c:pt>
                <c:pt idx="16">
                  <c:v>842</c:v>
                </c:pt>
                <c:pt idx="17">
                  <c:v>830</c:v>
                </c:pt>
                <c:pt idx="18">
                  <c:v>810</c:v>
                </c:pt>
                <c:pt idx="19">
                  <c:v>796</c:v>
                </c:pt>
                <c:pt idx="20">
                  <c:v>787</c:v>
                </c:pt>
                <c:pt idx="21">
                  <c:v>783</c:v>
                </c:pt>
                <c:pt idx="22">
                  <c:v>773</c:v>
                </c:pt>
                <c:pt idx="23">
                  <c:v>759</c:v>
                </c:pt>
                <c:pt idx="24">
                  <c:v>738</c:v>
                </c:pt>
                <c:pt idx="25">
                  <c:v>717</c:v>
                </c:pt>
                <c:pt idx="26">
                  <c:v>710</c:v>
                </c:pt>
                <c:pt idx="27">
                  <c:v>681</c:v>
                </c:pt>
                <c:pt idx="28">
                  <c:v>674</c:v>
                </c:pt>
                <c:pt idx="29">
                  <c:v>654</c:v>
                </c:pt>
                <c:pt idx="30">
                  <c:v>652</c:v>
                </c:pt>
                <c:pt idx="31">
                  <c:v>631</c:v>
                </c:pt>
                <c:pt idx="32">
                  <c:v>622</c:v>
                </c:pt>
                <c:pt idx="33">
                  <c:v>610</c:v>
                </c:pt>
                <c:pt idx="34">
                  <c:v>584</c:v>
                </c:pt>
                <c:pt idx="35">
                  <c:v>572</c:v>
                </c:pt>
                <c:pt idx="36">
                  <c:v>539</c:v>
                </c:pt>
                <c:pt idx="37">
                  <c:v>538</c:v>
                </c:pt>
                <c:pt idx="38">
                  <c:v>524</c:v>
                </c:pt>
                <c:pt idx="39">
                  <c:v>515</c:v>
                </c:pt>
                <c:pt idx="40">
                  <c:v>491</c:v>
                </c:pt>
                <c:pt idx="41">
                  <c:v>477</c:v>
                </c:pt>
                <c:pt idx="42">
                  <c:v>472</c:v>
                </c:pt>
                <c:pt idx="43">
                  <c:v>471</c:v>
                </c:pt>
                <c:pt idx="44">
                  <c:v>467</c:v>
                </c:pt>
                <c:pt idx="45">
                  <c:v>466</c:v>
                </c:pt>
                <c:pt idx="46">
                  <c:v>463</c:v>
                </c:pt>
                <c:pt idx="47">
                  <c:v>459</c:v>
                </c:pt>
                <c:pt idx="48">
                  <c:v>457</c:v>
                </c:pt>
                <c:pt idx="49">
                  <c:v>450</c:v>
                </c:pt>
                <c:pt idx="50">
                  <c:v>417</c:v>
                </c:pt>
                <c:pt idx="51">
                  <c:v>416</c:v>
                </c:pt>
                <c:pt idx="52">
                  <c:v>415</c:v>
                </c:pt>
                <c:pt idx="53">
                  <c:v>408</c:v>
                </c:pt>
                <c:pt idx="54">
                  <c:v>392</c:v>
                </c:pt>
                <c:pt idx="55">
                  <c:v>372</c:v>
                </c:pt>
                <c:pt idx="56">
                  <c:v>362</c:v>
                </c:pt>
                <c:pt idx="57">
                  <c:v>351</c:v>
                </c:pt>
                <c:pt idx="58">
                  <c:v>346</c:v>
                </c:pt>
                <c:pt idx="59">
                  <c:v>344</c:v>
                </c:pt>
                <c:pt idx="60">
                  <c:v>328</c:v>
                </c:pt>
                <c:pt idx="61">
                  <c:v>318</c:v>
                </c:pt>
                <c:pt idx="62">
                  <c:v>317</c:v>
                </c:pt>
                <c:pt idx="63">
                  <c:v>309</c:v>
                </c:pt>
                <c:pt idx="64">
                  <c:v>305</c:v>
                </c:pt>
                <c:pt idx="65">
                  <c:v>300</c:v>
                </c:pt>
                <c:pt idx="66">
                  <c:v>298</c:v>
                </c:pt>
                <c:pt idx="67">
                  <c:v>289</c:v>
                </c:pt>
                <c:pt idx="68">
                  <c:v>281</c:v>
                </c:pt>
                <c:pt idx="69">
                  <c:v>267</c:v>
                </c:pt>
                <c:pt idx="70">
                  <c:v>264</c:v>
                </c:pt>
                <c:pt idx="71">
                  <c:v>248</c:v>
                </c:pt>
                <c:pt idx="72">
                  <c:v>244</c:v>
                </c:pt>
                <c:pt idx="73">
                  <c:v>238</c:v>
                </c:pt>
                <c:pt idx="74">
                  <c:v>209</c:v>
                </c:pt>
                <c:pt idx="75">
                  <c:v>208</c:v>
                </c:pt>
                <c:pt idx="76">
                  <c:v>201</c:v>
                </c:pt>
                <c:pt idx="77">
                  <c:v>195</c:v>
                </c:pt>
                <c:pt idx="78">
                  <c:v>179</c:v>
                </c:pt>
                <c:pt idx="79">
                  <c:v>159</c:v>
                </c:pt>
                <c:pt idx="80">
                  <c:v>157</c:v>
                </c:pt>
                <c:pt idx="81">
                  <c:v>142</c:v>
                </c:pt>
                <c:pt idx="82">
                  <c:v>134</c:v>
                </c:pt>
                <c:pt idx="83">
                  <c:v>133</c:v>
                </c:pt>
                <c:pt idx="84">
                  <c:v>131</c:v>
                </c:pt>
                <c:pt idx="85">
                  <c:v>127</c:v>
                </c:pt>
                <c:pt idx="86">
                  <c:v>119</c:v>
                </c:pt>
                <c:pt idx="87">
                  <c:v>117</c:v>
                </c:pt>
                <c:pt idx="88">
                  <c:v>115</c:v>
                </c:pt>
                <c:pt idx="89">
                  <c:v>115</c:v>
                </c:pt>
                <c:pt idx="90">
                  <c:v>111</c:v>
                </c:pt>
                <c:pt idx="91">
                  <c:v>106</c:v>
                </c:pt>
              </c:numCache>
            </c:numRef>
          </c:yVal>
          <c:smooth val="0"/>
        </c:ser>
        <c:ser>
          <c:idx val="0"/>
          <c:order val="5"/>
          <c:tx>
            <c:v>F+KS</c:v>
          </c:tx>
          <c:spPr>
            <a:ln w="28575">
              <a:solidFill>
                <a:schemeClr val="bg2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'Probability Plotting'!$W$7:$W$98</c:f>
              <c:numCache>
                <c:formatCode>General</c:formatCode>
                <c:ptCount val="92"/>
                <c:pt idx="11">
                  <c:v>2.3937274260745824</c:v>
                </c:pt>
                <c:pt idx="12">
                  <c:v>2.0961644122323744</c:v>
                </c:pt>
                <c:pt idx="13">
                  <c:v>1.9171192706668991</c:v>
                </c:pt>
                <c:pt idx="14">
                  <c:v>1.9171192706668991</c:v>
                </c:pt>
                <c:pt idx="15">
                  <c:v>1.867071751306624</c:v>
                </c:pt>
                <c:pt idx="16">
                  <c:v>1.8317427737276124</c:v>
                </c:pt>
                <c:pt idx="17">
                  <c:v>1.7657316925991544</c:v>
                </c:pt>
                <c:pt idx="18">
                  <c:v>1.6663550609319058</c:v>
                </c:pt>
                <c:pt idx="19">
                  <c:v>1.6027349675239886</c:v>
                </c:pt>
                <c:pt idx="20">
                  <c:v>1.5638544447346461</c:v>
                </c:pt>
                <c:pt idx="21">
                  <c:v>1.547013077045067</c:v>
                </c:pt>
                <c:pt idx="22">
                  <c:v>1.5059621110381793</c:v>
                </c:pt>
                <c:pt idx="23">
                  <c:v>1.4506993850455103</c:v>
                </c:pt>
                <c:pt idx="24">
                  <c:v>1.3717313662034365</c:v>
                </c:pt>
                <c:pt idx="25">
                  <c:v>1.2964307495385743</c:v>
                </c:pt>
                <c:pt idx="26">
                  <c:v>1.2719841396819196</c:v>
                </c:pt>
                <c:pt idx="27">
                  <c:v>1.1734079375467603</c:v>
                </c:pt>
                <c:pt idx="28">
                  <c:v>1.150148173845859</c:v>
                </c:pt>
                <c:pt idx="29">
                  <c:v>1.0845571501671183</c:v>
                </c:pt>
                <c:pt idx="30">
                  <c:v>1.0780582849722036</c:v>
                </c:pt>
                <c:pt idx="31">
                  <c:v>1.0103307135240849</c:v>
                </c:pt>
                <c:pt idx="32">
                  <c:v>0.98153327018749492</c:v>
                </c:pt>
                <c:pt idx="33">
                  <c:v>0.94328570259969857</c:v>
                </c:pt>
                <c:pt idx="34">
                  <c:v>0.86074577561735033</c:v>
                </c:pt>
                <c:pt idx="35">
                  <c:v>0.82268706958278182</c:v>
                </c:pt>
                <c:pt idx="36">
                  <c:v>0.71765663219813269</c:v>
                </c:pt>
                <c:pt idx="37">
                  <c:v>0.71445865066450942</c:v>
                </c:pt>
                <c:pt idx="38">
                  <c:v>0.66955078233131737</c:v>
                </c:pt>
                <c:pt idx="39">
                  <c:v>0.64052720043017053</c:v>
                </c:pt>
                <c:pt idx="40">
                  <c:v>0.56239340376259672</c:v>
                </c:pt>
                <c:pt idx="41">
                  <c:v>0.51622262186229539</c:v>
                </c:pt>
                <c:pt idx="42">
                  <c:v>0.49961147757733132</c:v>
                </c:pt>
                <c:pt idx="43">
                  <c:v>0.4962811104044571</c:v>
                </c:pt>
                <c:pt idx="44">
                  <c:v>0.48293174931159688</c:v>
                </c:pt>
                <c:pt idx="45">
                  <c:v>0.47958732129922871</c:v>
                </c:pt>
                <c:pt idx="46">
                  <c:v>0.46953665997150884</c:v>
                </c:pt>
                <c:pt idx="47">
                  <c:v>0.45609437581239698</c:v>
                </c:pt>
                <c:pt idx="48">
                  <c:v>0.44935507751567533</c:v>
                </c:pt>
                <c:pt idx="49">
                  <c:v>0.42566908687505683</c:v>
                </c:pt>
                <c:pt idx="50">
                  <c:v>0.31173213018926726</c:v>
                </c:pt>
                <c:pt idx="51">
                  <c:v>0.30821558357688356</c:v>
                </c:pt>
                <c:pt idx="52">
                  <c:v>0.30469500981437186</c:v>
                </c:pt>
                <c:pt idx="53">
                  <c:v>0.27993630732191083</c:v>
                </c:pt>
                <c:pt idx="54">
                  <c:v>0.22255764517279142</c:v>
                </c:pt>
                <c:pt idx="55">
                  <c:v>0.14917654466729585</c:v>
                </c:pt>
                <c:pt idx="56">
                  <c:v>0.11174374844295827</c:v>
                </c:pt>
                <c:pt idx="57">
                  <c:v>6.9961829452214325E-2</c:v>
                </c:pt>
                <c:pt idx="58">
                  <c:v>5.0752987993590085E-2</c:v>
                </c:pt>
                <c:pt idx="59">
                  <c:v>4.3030617849155003E-2</c:v>
                </c:pt>
                <c:pt idx="60">
                  <c:v>-1.9568239998812381E-2</c:v>
                </c:pt>
                <c:pt idx="61">
                  <c:v>-5.9454074093090149E-2</c:v>
                </c:pt>
                <c:pt idx="62">
                  <c:v>-6.3475671752215967E-2</c:v>
                </c:pt>
                <c:pt idx="63">
                  <c:v>-9.5867683479145302E-2</c:v>
                </c:pt>
                <c:pt idx="64">
                  <c:v>-0.11221108045642186</c:v>
                </c:pt>
                <c:pt idx="65">
                  <c:v>-0.1327798076531756</c:v>
                </c:pt>
                <c:pt idx="66">
                  <c:v>-0.14105090388842317</c:v>
                </c:pt>
                <c:pt idx="67">
                  <c:v>-0.17858072699532004</c:v>
                </c:pt>
                <c:pt idx="68">
                  <c:v>-0.21236735105860288</c:v>
                </c:pt>
                <c:pt idx="69">
                  <c:v>-0.27245560525478085</c:v>
                </c:pt>
                <c:pt idx="70">
                  <c:v>-0.28548879412964406</c:v>
                </c:pt>
                <c:pt idx="71">
                  <c:v>-0.35590171883455601</c:v>
                </c:pt>
                <c:pt idx="72">
                  <c:v>-0.37373264750316998</c:v>
                </c:pt>
                <c:pt idx="73">
                  <c:v>-0.4006385938951415</c:v>
                </c:pt>
                <c:pt idx="74">
                  <c:v>-0.53291689382664087</c:v>
                </c:pt>
                <c:pt idx="75">
                  <c:v>-0.53752691234656813</c:v>
                </c:pt>
                <c:pt idx="76">
                  <c:v>-0.56984329029662661</c:v>
                </c:pt>
                <c:pt idx="77">
                  <c:v>-0.59757661612122348</c:v>
                </c:pt>
                <c:pt idx="78">
                  <c:v>-0.67133636922664708</c:v>
                </c:pt>
                <c:pt idx="79">
                  <c:v>-0.76177202697791091</c:v>
                </c:pt>
                <c:pt idx="80">
                  <c:v>-0.77061340207683338</c:v>
                </c:pt>
                <c:pt idx="81">
                  <c:v>-0.83507647690908593</c:v>
                </c:pt>
                <c:pt idx="82">
                  <c:v>-0.86773439395248486</c:v>
                </c:pt>
                <c:pt idx="83">
                  <c:v>-0.87171259913105381</c:v>
                </c:pt>
                <c:pt idx="84">
                  <c:v>-0.87959320731692714</c:v>
                </c:pt>
                <c:pt idx="85">
                  <c:v>-0.89503435691294153</c:v>
                </c:pt>
                <c:pt idx="86">
                  <c:v>-0.92449914821595813</c:v>
                </c:pt>
                <c:pt idx="87">
                  <c:v>-0.93154116131531262</c:v>
                </c:pt>
                <c:pt idx="88">
                  <c:v>-0.93844361089793271</c:v>
                </c:pt>
                <c:pt idx="89">
                  <c:v>-0.93844361089793271</c:v>
                </c:pt>
                <c:pt idx="90">
                  <c:v>-0.95181032697142587</c:v>
                </c:pt>
                <c:pt idx="91">
                  <c:v>-0.96764815966299567</c:v>
                </c:pt>
              </c:numCache>
            </c:numRef>
          </c:xVal>
          <c:yVal>
            <c:numRef>
              <c:f>'Probability Plotting'!$B$7:$B$98</c:f>
              <c:numCache>
                <c:formatCode>General</c:formatCode>
                <c:ptCount val="92"/>
                <c:pt idx="0">
                  <c:v>1650</c:v>
                </c:pt>
                <c:pt idx="1">
                  <c:v>1620</c:v>
                </c:pt>
                <c:pt idx="2">
                  <c:v>1570</c:v>
                </c:pt>
                <c:pt idx="3">
                  <c:v>1460</c:v>
                </c:pt>
                <c:pt idx="4">
                  <c:v>1400</c:v>
                </c:pt>
                <c:pt idx="5">
                  <c:v>1270</c:v>
                </c:pt>
                <c:pt idx="6">
                  <c:v>1230</c:v>
                </c:pt>
                <c:pt idx="7">
                  <c:v>1100</c:v>
                </c:pt>
                <c:pt idx="8">
                  <c:v>1020</c:v>
                </c:pt>
                <c:pt idx="9">
                  <c:v>998</c:v>
                </c:pt>
                <c:pt idx="10">
                  <c:v>975</c:v>
                </c:pt>
                <c:pt idx="11">
                  <c:v>906</c:v>
                </c:pt>
                <c:pt idx="12">
                  <c:v>880</c:v>
                </c:pt>
                <c:pt idx="13">
                  <c:v>856</c:v>
                </c:pt>
                <c:pt idx="14">
                  <c:v>856</c:v>
                </c:pt>
                <c:pt idx="15">
                  <c:v>848</c:v>
                </c:pt>
                <c:pt idx="16">
                  <c:v>842</c:v>
                </c:pt>
                <c:pt idx="17">
                  <c:v>830</c:v>
                </c:pt>
                <c:pt idx="18">
                  <c:v>810</c:v>
                </c:pt>
                <c:pt idx="19">
                  <c:v>796</c:v>
                </c:pt>
                <c:pt idx="20">
                  <c:v>787</c:v>
                </c:pt>
                <c:pt idx="21">
                  <c:v>783</c:v>
                </c:pt>
                <c:pt idx="22">
                  <c:v>773</c:v>
                </c:pt>
                <c:pt idx="23">
                  <c:v>759</c:v>
                </c:pt>
                <c:pt idx="24">
                  <c:v>738</c:v>
                </c:pt>
                <c:pt idx="25">
                  <c:v>717</c:v>
                </c:pt>
                <c:pt idx="26">
                  <c:v>710</c:v>
                </c:pt>
                <c:pt idx="27">
                  <c:v>681</c:v>
                </c:pt>
                <c:pt idx="28">
                  <c:v>674</c:v>
                </c:pt>
                <c:pt idx="29">
                  <c:v>654</c:v>
                </c:pt>
                <c:pt idx="30">
                  <c:v>652</c:v>
                </c:pt>
                <c:pt idx="31">
                  <c:v>631</c:v>
                </c:pt>
                <c:pt idx="32">
                  <c:v>622</c:v>
                </c:pt>
                <c:pt idx="33">
                  <c:v>610</c:v>
                </c:pt>
                <c:pt idx="34">
                  <c:v>584</c:v>
                </c:pt>
                <c:pt idx="35">
                  <c:v>572</c:v>
                </c:pt>
                <c:pt idx="36">
                  <c:v>539</c:v>
                </c:pt>
                <c:pt idx="37">
                  <c:v>538</c:v>
                </c:pt>
                <c:pt idx="38">
                  <c:v>524</c:v>
                </c:pt>
                <c:pt idx="39">
                  <c:v>515</c:v>
                </c:pt>
                <c:pt idx="40">
                  <c:v>491</c:v>
                </c:pt>
                <c:pt idx="41">
                  <c:v>477</c:v>
                </c:pt>
                <c:pt idx="42">
                  <c:v>472</c:v>
                </c:pt>
                <c:pt idx="43">
                  <c:v>471</c:v>
                </c:pt>
                <c:pt idx="44">
                  <c:v>467</c:v>
                </c:pt>
                <c:pt idx="45">
                  <c:v>466</c:v>
                </c:pt>
                <c:pt idx="46">
                  <c:v>463</c:v>
                </c:pt>
                <c:pt idx="47">
                  <c:v>459</c:v>
                </c:pt>
                <c:pt idx="48">
                  <c:v>457</c:v>
                </c:pt>
                <c:pt idx="49">
                  <c:v>450</c:v>
                </c:pt>
                <c:pt idx="50">
                  <c:v>417</c:v>
                </c:pt>
                <c:pt idx="51">
                  <c:v>416</c:v>
                </c:pt>
                <c:pt idx="52">
                  <c:v>415</c:v>
                </c:pt>
                <c:pt idx="53">
                  <c:v>408</c:v>
                </c:pt>
                <c:pt idx="54">
                  <c:v>392</c:v>
                </c:pt>
                <c:pt idx="55">
                  <c:v>372</c:v>
                </c:pt>
                <c:pt idx="56">
                  <c:v>362</c:v>
                </c:pt>
                <c:pt idx="57">
                  <c:v>351</c:v>
                </c:pt>
                <c:pt idx="58">
                  <c:v>346</c:v>
                </c:pt>
                <c:pt idx="59">
                  <c:v>344</c:v>
                </c:pt>
                <c:pt idx="60">
                  <c:v>328</c:v>
                </c:pt>
                <c:pt idx="61">
                  <c:v>318</c:v>
                </c:pt>
                <c:pt idx="62">
                  <c:v>317</c:v>
                </c:pt>
                <c:pt idx="63">
                  <c:v>309</c:v>
                </c:pt>
                <c:pt idx="64">
                  <c:v>305</c:v>
                </c:pt>
                <c:pt idx="65">
                  <c:v>300</c:v>
                </c:pt>
                <c:pt idx="66">
                  <c:v>298</c:v>
                </c:pt>
                <c:pt idx="67">
                  <c:v>289</c:v>
                </c:pt>
                <c:pt idx="68">
                  <c:v>281</c:v>
                </c:pt>
                <c:pt idx="69">
                  <c:v>267</c:v>
                </c:pt>
                <c:pt idx="70">
                  <c:v>264</c:v>
                </c:pt>
                <c:pt idx="71">
                  <c:v>248</c:v>
                </c:pt>
                <c:pt idx="72">
                  <c:v>244</c:v>
                </c:pt>
                <c:pt idx="73">
                  <c:v>238</c:v>
                </c:pt>
                <c:pt idx="74">
                  <c:v>209</c:v>
                </c:pt>
                <c:pt idx="75">
                  <c:v>208</c:v>
                </c:pt>
                <c:pt idx="76">
                  <c:v>201</c:v>
                </c:pt>
                <c:pt idx="77">
                  <c:v>195</c:v>
                </c:pt>
                <c:pt idx="78">
                  <c:v>179</c:v>
                </c:pt>
                <c:pt idx="79">
                  <c:v>159</c:v>
                </c:pt>
                <c:pt idx="80">
                  <c:v>157</c:v>
                </c:pt>
                <c:pt idx="81">
                  <c:v>142</c:v>
                </c:pt>
                <c:pt idx="82">
                  <c:v>134</c:v>
                </c:pt>
                <c:pt idx="83">
                  <c:v>133</c:v>
                </c:pt>
                <c:pt idx="84">
                  <c:v>131</c:v>
                </c:pt>
                <c:pt idx="85">
                  <c:v>127</c:v>
                </c:pt>
                <c:pt idx="86">
                  <c:v>119</c:v>
                </c:pt>
                <c:pt idx="87">
                  <c:v>117</c:v>
                </c:pt>
                <c:pt idx="88">
                  <c:v>115</c:v>
                </c:pt>
                <c:pt idx="89">
                  <c:v>115</c:v>
                </c:pt>
                <c:pt idx="90">
                  <c:v>111</c:v>
                </c:pt>
                <c:pt idx="91">
                  <c:v>106</c:v>
                </c:pt>
              </c:numCache>
            </c:numRef>
          </c:yVal>
          <c:smooth val="0"/>
        </c:ser>
        <c:ser>
          <c:idx val="4"/>
          <c:order val="6"/>
          <c:tx>
            <c:v>F-KS</c:v>
          </c:tx>
          <c:spPr>
            <a:ln w="28575">
              <a:solidFill>
                <a:schemeClr val="accent1"/>
              </a:solidFill>
              <a:prstDash val="dash"/>
            </a:ln>
          </c:spPr>
          <c:marker>
            <c:symbol val="none"/>
          </c:marker>
          <c:xVal>
            <c:numRef>
              <c:f>'Probability Plotting'!$V$7:$V$98</c:f>
              <c:numCache>
                <c:formatCode>General</c:formatCode>
                <c:ptCount val="92"/>
                <c:pt idx="0">
                  <c:v>0.94523663366843225</c:v>
                </c:pt>
                <c:pt idx="1">
                  <c:v>0.93816369821912293</c:v>
                </c:pt>
                <c:pt idx="2">
                  <c:v>0.92539769170126585</c:v>
                </c:pt>
                <c:pt idx="3">
                  <c:v>0.89238854464517692</c:v>
                </c:pt>
                <c:pt idx="4">
                  <c:v>0.87105306634078528</c:v>
                </c:pt>
                <c:pt idx="5">
                  <c:v>0.81486243693344196</c:v>
                </c:pt>
                <c:pt idx="6">
                  <c:v>0.79435058379239942</c:v>
                </c:pt>
                <c:pt idx="7">
                  <c:v>0.71474375050237582</c:v>
                </c:pt>
                <c:pt idx="8">
                  <c:v>0.65398246333212484</c:v>
                </c:pt>
                <c:pt idx="9">
                  <c:v>0.63541981021310345</c:v>
                </c:pt>
                <c:pt idx="10">
                  <c:v>0.61507715482238423</c:v>
                </c:pt>
                <c:pt idx="11">
                  <c:v>0.54778819656170241</c:v>
                </c:pt>
                <c:pt idx="12">
                  <c:v>0.5197658057358796</c:v>
                </c:pt>
                <c:pt idx="13">
                  <c:v>0.4924772691274682</c:v>
                </c:pt>
                <c:pt idx="14">
                  <c:v>0.4924772691274682</c:v>
                </c:pt>
                <c:pt idx="15">
                  <c:v>0.48306332334295504</c:v>
                </c:pt>
                <c:pt idx="16">
                  <c:v>0.47589531653563449</c:v>
                </c:pt>
                <c:pt idx="17">
                  <c:v>0.46127672785167467</c:v>
                </c:pt>
                <c:pt idx="18">
                  <c:v>0.43604797498345876</c:v>
                </c:pt>
                <c:pt idx="19">
                  <c:v>0.41771926367319029</c:v>
                </c:pt>
                <c:pt idx="20">
                  <c:v>0.40563479191185559</c:v>
                </c:pt>
                <c:pt idx="21">
                  <c:v>0.40018630796281679</c:v>
                </c:pt>
                <c:pt idx="22">
                  <c:v>0.38635184781224352</c:v>
                </c:pt>
                <c:pt idx="23">
                  <c:v>0.36645874288979574</c:v>
                </c:pt>
                <c:pt idx="24">
                  <c:v>0.33542264730655885</c:v>
                </c:pt>
                <c:pt idx="25">
                  <c:v>0.30287341756142105</c:v>
                </c:pt>
                <c:pt idx="26">
                  <c:v>0.29167129216659804</c:v>
                </c:pt>
                <c:pt idx="27">
                  <c:v>0.24327617210880675</c:v>
                </c:pt>
                <c:pt idx="28">
                  <c:v>0.23109364255108772</c:v>
                </c:pt>
                <c:pt idx="29">
                  <c:v>0.1951480485754212</c:v>
                </c:pt>
                <c:pt idx="30">
                  <c:v>0.19145778369445271</c:v>
                </c:pt>
                <c:pt idx="31">
                  <c:v>0.15160805844561837</c:v>
                </c:pt>
                <c:pt idx="32">
                  <c:v>0.13389065211668374</c:v>
                </c:pt>
                <c:pt idx="33">
                  <c:v>0.10964112633627933</c:v>
                </c:pt>
                <c:pt idx="34">
                  <c:v>5.4499405983493295E-2</c:v>
                </c:pt>
                <c:pt idx="35">
                  <c:v>2.7770522460842915E-2</c:v>
                </c:pt>
                <c:pt idx="36">
                  <c:v>-5.0314506116566932E-2</c:v>
                </c:pt>
                <c:pt idx="37">
                  <c:v>-5.27925747958553E-2</c:v>
                </c:pt>
                <c:pt idx="38">
                  <c:v>-8.8226575124574783E-2</c:v>
                </c:pt>
                <c:pt idx="39">
                  <c:v>-0.11176355858525926</c:v>
                </c:pt>
                <c:pt idx="40">
                  <c:v>-0.17765645946340361</c:v>
                </c:pt>
                <c:pt idx="41">
                  <c:v>-0.21836868626017222</c:v>
                </c:pt>
                <c:pt idx="42">
                  <c:v>-0.23334680144185099</c:v>
                </c:pt>
                <c:pt idx="43">
                  <c:v>-0.23637112268160004</c:v>
                </c:pt>
                <c:pt idx="44">
                  <c:v>-0.24856589025710987</c:v>
                </c:pt>
                <c:pt idx="45">
                  <c:v>-0.25163923348247691</c:v>
                </c:pt>
                <c:pt idx="46">
                  <c:v>-0.26091934462413507</c:v>
                </c:pt>
                <c:pt idx="47">
                  <c:v>-0.27343522372929274</c:v>
                </c:pt>
                <c:pt idx="48">
                  <c:v>-0.27975528226166463</c:v>
                </c:pt>
                <c:pt idx="49">
                  <c:v>-0.30221023410291276</c:v>
                </c:pt>
                <c:pt idx="50">
                  <c:v>-0.41574489414826321</c:v>
                </c:pt>
                <c:pt idx="51">
                  <c:v>-0.41940181422261397</c:v>
                </c:pt>
                <c:pt idx="52">
                  <c:v>-0.42307253090479019</c:v>
                </c:pt>
                <c:pt idx="53">
                  <c:v>-0.4491625199068211</c:v>
                </c:pt>
                <c:pt idx="54">
                  <c:v>-0.51155713774258837</c:v>
                </c:pt>
                <c:pt idx="55">
                  <c:v>-0.59562396055193634</c:v>
                </c:pt>
                <c:pt idx="56">
                  <c:v>-0.64055137001197771</c:v>
                </c:pt>
                <c:pt idx="57">
                  <c:v>-0.69251056586275228</c:v>
                </c:pt>
                <c:pt idx="58">
                  <c:v>-0.71709020194161832</c:v>
                </c:pt>
                <c:pt idx="59">
                  <c:v>-0.72710168464772984</c:v>
                </c:pt>
                <c:pt idx="60">
                  <c:v>-0.81123872037987277</c:v>
                </c:pt>
                <c:pt idx="61">
                  <c:v>-0.867932587369176</c:v>
                </c:pt>
                <c:pt idx="62">
                  <c:v>-0.87379753138600913</c:v>
                </c:pt>
                <c:pt idx="63">
                  <c:v>-0.9221191005238718</c:v>
                </c:pt>
                <c:pt idx="64">
                  <c:v>-0.94727859034005091</c:v>
                </c:pt>
                <c:pt idx="65">
                  <c:v>-0.97975247226084927</c:v>
                </c:pt>
                <c:pt idx="66">
                  <c:v>-0.99308091760886674</c:v>
                </c:pt>
                <c:pt idx="67">
                  <c:v>-1.0556946928778534</c:v>
                </c:pt>
                <c:pt idx="68">
                  <c:v>-1.1154415592429201</c:v>
                </c:pt>
                <c:pt idx="69">
                  <c:v>-1.2315626075848514</c:v>
                </c:pt>
                <c:pt idx="70">
                  <c:v>-1.2587781292535947</c:v>
                </c:pt>
                <c:pt idx="71">
                  <c:v>-1.4229351263645384</c:v>
                </c:pt>
                <c:pt idx="72">
                  <c:v>-1.4704348181967259</c:v>
                </c:pt>
                <c:pt idx="73">
                  <c:v>-1.5483958469453025</c:v>
                </c:pt>
                <c:pt idx="74">
                  <c:v>-2.2125033643560439</c:v>
                </c:pt>
                <c:pt idx="75">
                  <c:v>-2.2612384700717776</c:v>
                </c:pt>
                <c:pt idx="76">
                  <c:v>-3.1514203434712154</c:v>
                </c:pt>
              </c:numCache>
            </c:numRef>
          </c:xVal>
          <c:yVal>
            <c:numRef>
              <c:f>'Probability Plotting'!$B$7:$B$98</c:f>
              <c:numCache>
                <c:formatCode>General</c:formatCode>
                <c:ptCount val="92"/>
                <c:pt idx="0">
                  <c:v>1650</c:v>
                </c:pt>
                <c:pt idx="1">
                  <c:v>1620</c:v>
                </c:pt>
                <c:pt idx="2">
                  <c:v>1570</c:v>
                </c:pt>
                <c:pt idx="3">
                  <c:v>1460</c:v>
                </c:pt>
                <c:pt idx="4">
                  <c:v>1400</c:v>
                </c:pt>
                <c:pt idx="5">
                  <c:v>1270</c:v>
                </c:pt>
                <c:pt idx="6">
                  <c:v>1230</c:v>
                </c:pt>
                <c:pt idx="7">
                  <c:v>1100</c:v>
                </c:pt>
                <c:pt idx="8">
                  <c:v>1020</c:v>
                </c:pt>
                <c:pt idx="9">
                  <c:v>998</c:v>
                </c:pt>
                <c:pt idx="10">
                  <c:v>975</c:v>
                </c:pt>
                <c:pt idx="11">
                  <c:v>906</c:v>
                </c:pt>
                <c:pt idx="12">
                  <c:v>880</c:v>
                </c:pt>
                <c:pt idx="13">
                  <c:v>856</c:v>
                </c:pt>
                <c:pt idx="14">
                  <c:v>856</c:v>
                </c:pt>
                <c:pt idx="15">
                  <c:v>848</c:v>
                </c:pt>
                <c:pt idx="16">
                  <c:v>842</c:v>
                </c:pt>
                <c:pt idx="17">
                  <c:v>830</c:v>
                </c:pt>
                <c:pt idx="18">
                  <c:v>810</c:v>
                </c:pt>
                <c:pt idx="19">
                  <c:v>796</c:v>
                </c:pt>
                <c:pt idx="20">
                  <c:v>787</c:v>
                </c:pt>
                <c:pt idx="21">
                  <c:v>783</c:v>
                </c:pt>
                <c:pt idx="22">
                  <c:v>773</c:v>
                </c:pt>
                <c:pt idx="23">
                  <c:v>759</c:v>
                </c:pt>
                <c:pt idx="24">
                  <c:v>738</c:v>
                </c:pt>
                <c:pt idx="25">
                  <c:v>717</c:v>
                </c:pt>
                <c:pt idx="26">
                  <c:v>710</c:v>
                </c:pt>
                <c:pt idx="27">
                  <c:v>681</c:v>
                </c:pt>
                <c:pt idx="28">
                  <c:v>674</c:v>
                </c:pt>
                <c:pt idx="29">
                  <c:v>654</c:v>
                </c:pt>
                <c:pt idx="30">
                  <c:v>652</c:v>
                </c:pt>
                <c:pt idx="31">
                  <c:v>631</c:v>
                </c:pt>
                <c:pt idx="32">
                  <c:v>622</c:v>
                </c:pt>
                <c:pt idx="33">
                  <c:v>610</c:v>
                </c:pt>
                <c:pt idx="34">
                  <c:v>584</c:v>
                </c:pt>
                <c:pt idx="35">
                  <c:v>572</c:v>
                </c:pt>
                <c:pt idx="36">
                  <c:v>539</c:v>
                </c:pt>
                <c:pt idx="37">
                  <c:v>538</c:v>
                </c:pt>
                <c:pt idx="38">
                  <c:v>524</c:v>
                </c:pt>
                <c:pt idx="39">
                  <c:v>515</c:v>
                </c:pt>
                <c:pt idx="40">
                  <c:v>491</c:v>
                </c:pt>
                <c:pt idx="41">
                  <c:v>477</c:v>
                </c:pt>
                <c:pt idx="42">
                  <c:v>472</c:v>
                </c:pt>
                <c:pt idx="43">
                  <c:v>471</c:v>
                </c:pt>
                <c:pt idx="44">
                  <c:v>467</c:v>
                </c:pt>
                <c:pt idx="45">
                  <c:v>466</c:v>
                </c:pt>
                <c:pt idx="46">
                  <c:v>463</c:v>
                </c:pt>
                <c:pt idx="47">
                  <c:v>459</c:v>
                </c:pt>
                <c:pt idx="48">
                  <c:v>457</c:v>
                </c:pt>
                <c:pt idx="49">
                  <c:v>450</c:v>
                </c:pt>
                <c:pt idx="50">
                  <c:v>417</c:v>
                </c:pt>
                <c:pt idx="51">
                  <c:v>416</c:v>
                </c:pt>
                <c:pt idx="52">
                  <c:v>415</c:v>
                </c:pt>
                <c:pt idx="53">
                  <c:v>408</c:v>
                </c:pt>
                <c:pt idx="54">
                  <c:v>392</c:v>
                </c:pt>
                <c:pt idx="55">
                  <c:v>372</c:v>
                </c:pt>
                <c:pt idx="56">
                  <c:v>362</c:v>
                </c:pt>
                <c:pt idx="57">
                  <c:v>351</c:v>
                </c:pt>
                <c:pt idx="58">
                  <c:v>346</c:v>
                </c:pt>
                <c:pt idx="59">
                  <c:v>344</c:v>
                </c:pt>
                <c:pt idx="60">
                  <c:v>328</c:v>
                </c:pt>
                <c:pt idx="61">
                  <c:v>318</c:v>
                </c:pt>
                <c:pt idx="62">
                  <c:v>317</c:v>
                </c:pt>
                <c:pt idx="63">
                  <c:v>309</c:v>
                </c:pt>
                <c:pt idx="64">
                  <c:v>305</c:v>
                </c:pt>
                <c:pt idx="65">
                  <c:v>300</c:v>
                </c:pt>
                <c:pt idx="66">
                  <c:v>298</c:v>
                </c:pt>
                <c:pt idx="67">
                  <c:v>289</c:v>
                </c:pt>
                <c:pt idx="68">
                  <c:v>281</c:v>
                </c:pt>
                <c:pt idx="69">
                  <c:v>267</c:v>
                </c:pt>
                <c:pt idx="70">
                  <c:v>264</c:v>
                </c:pt>
                <c:pt idx="71">
                  <c:v>248</c:v>
                </c:pt>
                <c:pt idx="72">
                  <c:v>244</c:v>
                </c:pt>
                <c:pt idx="73">
                  <c:v>238</c:v>
                </c:pt>
                <c:pt idx="74">
                  <c:v>209</c:v>
                </c:pt>
                <c:pt idx="75">
                  <c:v>208</c:v>
                </c:pt>
                <c:pt idx="76">
                  <c:v>201</c:v>
                </c:pt>
                <c:pt idx="77">
                  <c:v>195</c:v>
                </c:pt>
                <c:pt idx="78">
                  <c:v>179</c:v>
                </c:pt>
                <c:pt idx="79">
                  <c:v>159</c:v>
                </c:pt>
                <c:pt idx="80">
                  <c:v>157</c:v>
                </c:pt>
                <c:pt idx="81">
                  <c:v>142</c:v>
                </c:pt>
                <c:pt idx="82">
                  <c:v>134</c:v>
                </c:pt>
                <c:pt idx="83">
                  <c:v>133</c:v>
                </c:pt>
                <c:pt idx="84">
                  <c:v>131</c:v>
                </c:pt>
                <c:pt idx="85">
                  <c:v>127</c:v>
                </c:pt>
                <c:pt idx="86">
                  <c:v>119</c:v>
                </c:pt>
                <c:pt idx="87">
                  <c:v>117</c:v>
                </c:pt>
                <c:pt idx="88">
                  <c:v>115</c:v>
                </c:pt>
                <c:pt idx="89">
                  <c:v>115</c:v>
                </c:pt>
                <c:pt idx="90">
                  <c:v>111</c:v>
                </c:pt>
                <c:pt idx="91">
                  <c:v>106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171904"/>
        <c:axId val="182178176"/>
      </c:scatterChart>
      <c:valAx>
        <c:axId val="182171904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Std Normal Distribution Quantile</a:t>
                </a:r>
              </a:p>
            </c:rich>
          </c:tx>
          <c:layout>
            <c:manualLayout>
              <c:xMode val="edge"/>
              <c:yMode val="edge"/>
              <c:x val="0.35992308068090473"/>
              <c:y val="0.93466186766475412"/>
            </c:manualLayout>
          </c:layout>
          <c:overlay val="0"/>
        </c:title>
        <c:numFmt formatCode="0.0000" sourceLinked="1"/>
        <c:majorTickMark val="out"/>
        <c:minorTickMark val="none"/>
        <c:tickLblPos val="nextTo"/>
        <c:crossAx val="182178176"/>
        <c:crosses val="autoZero"/>
        <c:crossBetween val="midCat"/>
      </c:valAx>
      <c:valAx>
        <c:axId val="182178176"/>
        <c:scaling>
          <c:logBase val="10"/>
          <c:orientation val="minMax"/>
          <c:max val="3000"/>
          <c:min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Q (cfs)</a:t>
                </a:r>
              </a:p>
            </c:rich>
          </c:tx>
          <c:layout>
            <c:manualLayout>
              <c:xMode val="edge"/>
              <c:yMode val="edge"/>
              <c:x val="3.7735849056603772E-2"/>
              <c:y val="0.45450721324855914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crossAx val="182171904"/>
        <c:crossesAt val="-3"/>
        <c:crossBetween val="midCat"/>
        <c:majorUnit val="10"/>
        <c:minorUnit val="10"/>
      </c:valAx>
    </c:plotArea>
    <c:legend>
      <c:legendPos val="r"/>
      <c:layout>
        <c:manualLayout>
          <c:xMode val="edge"/>
          <c:yMode val="edge"/>
          <c:x val="0.64437658490658201"/>
          <c:y val="0.55708618050444703"/>
          <c:w val="0.1765938691625811"/>
          <c:h val="0.2841309238681174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Distribution Probability plot </a:t>
            </a:r>
          </a:p>
        </c:rich>
      </c:tx>
      <c:layout>
        <c:manualLayout>
          <c:xMode val="edge"/>
          <c:yMode val="edge"/>
          <c:x val="0.24757853381534856"/>
          <c:y val="2.68069588646551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59083180640156"/>
          <c:y val="9.4450138594975863E-2"/>
          <c:w val="0.83512933524818833"/>
          <c:h val="0.79623083173069364"/>
        </c:manualLayout>
      </c:layout>
      <c:scatterChart>
        <c:scatterStyle val="lineMarker"/>
        <c:varyColors val="0"/>
        <c:ser>
          <c:idx val="2"/>
          <c:order val="0"/>
          <c:tx>
            <c:v>Data</c:v>
          </c:tx>
          <c:spPr>
            <a:ln w="28575">
              <a:noFill/>
            </a:ln>
          </c:spPr>
          <c:xVal>
            <c:numRef>
              <c:f>'Probability Plotting'!$D$7:$D$98</c:f>
              <c:numCache>
                <c:formatCode>0.0000</c:formatCode>
                <c:ptCount val="92"/>
                <c:pt idx="0">
                  <c:v>2.2989923037331148</c:v>
                </c:pt>
                <c:pt idx="1">
                  <c:v>2.0236055582676937</c:v>
                </c:pt>
                <c:pt idx="2">
                  <c:v>1.8485962885014089</c:v>
                </c:pt>
                <c:pt idx="3">
                  <c:v>1.716768353371364</c:v>
                </c:pt>
                <c:pt idx="4">
                  <c:v>1.609409260406925</c:v>
                </c:pt>
                <c:pt idx="5">
                  <c:v>1.5179291595942797</c:v>
                </c:pt>
                <c:pt idx="6">
                  <c:v>1.4376350363450865</c:v>
                </c:pt>
                <c:pt idx="7">
                  <c:v>1.3656685790871181</c:v>
                </c:pt>
                <c:pt idx="8">
                  <c:v>1.3001534333634226</c:v>
                </c:pt>
                <c:pt idx="9">
                  <c:v>1.2397881470988359</c:v>
                </c:pt>
                <c:pt idx="10">
                  <c:v>1.1836310597868931</c:v>
                </c:pt>
                <c:pt idx="11">
                  <c:v>1.1309776082451586</c:v>
                </c:pt>
                <c:pt idx="12">
                  <c:v>1.0812860462359704</c:v>
                </c:pt>
                <c:pt idx="13">
                  <c:v>1.0341302659571439</c:v>
                </c:pt>
                <c:pt idx="14">
                  <c:v>0.98916862734063549</c:v>
                </c:pt>
                <c:pt idx="15">
                  <c:v>0.94612267136459138</c:v>
                </c:pt>
                <c:pt idx="16">
                  <c:v>0.90476216843124146</c:v>
                </c:pt>
                <c:pt idx="17">
                  <c:v>0.86489435868528353</c:v>
                </c:pt>
                <c:pt idx="18">
                  <c:v>0.82635604364735382</c:v>
                </c:pt>
                <c:pt idx="19">
                  <c:v>0.78900766450560555</c:v>
                </c:pt>
                <c:pt idx="20">
                  <c:v>0.75272879425816996</c:v>
                </c:pt>
                <c:pt idx="21">
                  <c:v>0.71741465515649117</c:v>
                </c:pt>
                <c:pt idx="22">
                  <c:v>0.68297339227599785</c:v>
                </c:pt>
                <c:pt idx="23">
                  <c:v>0.64932391318646576</c:v>
                </c:pt>
                <c:pt idx="24">
                  <c:v>0.61639415726488689</c:v>
                </c:pt>
                <c:pt idx="25">
                  <c:v>0.58411969513709139</c:v>
                </c:pt>
                <c:pt idx="26">
                  <c:v>0.55244258464677454</c:v>
                </c:pt>
                <c:pt idx="27">
                  <c:v>0.52131042820861928</c:v>
                </c:pt>
                <c:pt idx="28">
                  <c:v>0.49067558973722447</c:v>
                </c:pt>
                <c:pt idx="29">
                  <c:v>0.46049453910311638</c:v>
                </c:pt>
                <c:pt idx="30">
                  <c:v>0.43072729929545772</c:v>
                </c:pt>
                <c:pt idx="31">
                  <c:v>0.40133697688375852</c:v>
                </c:pt>
                <c:pt idx="32">
                  <c:v>0.37228936046519101</c:v>
                </c:pt>
                <c:pt idx="33">
                  <c:v>0.34355257491007402</c:v>
                </c:pt>
                <c:pt idx="34">
                  <c:v>0.31509678162523902</c:v>
                </c:pt>
                <c:pt idx="35">
                  <c:v>0.28689391692303928</c:v>
                </c:pt>
                <c:pt idx="36">
                  <c:v>0.25891746204365979</c:v>
                </c:pt>
                <c:pt idx="37">
                  <c:v>0.23114223952633875</c:v>
                </c:pt>
                <c:pt idx="38">
                  <c:v>0.20354423153248605</c:v>
                </c:pt>
                <c:pt idx="39">
                  <c:v>0.17610041644382621</c:v>
                </c:pt>
                <c:pt idx="40">
                  <c:v>0.14878862063175846</c:v>
                </c:pt>
                <c:pt idx="41">
                  <c:v>0.12158738275048291</c:v>
                </c:pt>
                <c:pt idx="42">
                  <c:v>9.4475828269202866E-2</c:v>
                </c:pt>
                <c:pt idx="43">
                  <c:v>6.7433552245449335E-2</c:v>
                </c:pt>
                <c:pt idx="44">
                  <c:v>4.044050856564621E-2</c:v>
                </c:pt>
                <c:pt idx="45">
                  <c:v>1.3476904050532538E-2</c:v>
                </c:pt>
                <c:pt idx="46">
                  <c:v>-1.3476904050532538E-2</c:v>
                </c:pt>
                <c:pt idx="47">
                  <c:v>-4.044050856564621E-2</c:v>
                </c:pt>
                <c:pt idx="48">
                  <c:v>-6.7433552245449335E-2</c:v>
                </c:pt>
                <c:pt idx="49">
                  <c:v>-9.4475828269202866E-2</c:v>
                </c:pt>
                <c:pt idx="50">
                  <c:v>-0.12158738275048291</c:v>
                </c:pt>
                <c:pt idx="51">
                  <c:v>-0.14878862063175846</c:v>
                </c:pt>
                <c:pt idx="52">
                  <c:v>-0.17610041644382646</c:v>
                </c:pt>
                <c:pt idx="53">
                  <c:v>-0.20354423153248635</c:v>
                </c:pt>
                <c:pt idx="54">
                  <c:v>-0.23114223952633903</c:v>
                </c:pt>
                <c:pt idx="55">
                  <c:v>-0.25891746204365979</c:v>
                </c:pt>
                <c:pt idx="56">
                  <c:v>-0.28689391692303928</c:v>
                </c:pt>
                <c:pt idx="57">
                  <c:v>-0.31509678162523902</c:v>
                </c:pt>
                <c:pt idx="58">
                  <c:v>-0.34355257491007402</c:v>
                </c:pt>
                <c:pt idx="59">
                  <c:v>-0.37228936046519101</c:v>
                </c:pt>
                <c:pt idx="60">
                  <c:v>-0.40133697688375852</c:v>
                </c:pt>
                <c:pt idx="61">
                  <c:v>-0.4307272992954575</c:v>
                </c:pt>
                <c:pt idx="62">
                  <c:v>-0.460494539103116</c:v>
                </c:pt>
                <c:pt idx="63">
                  <c:v>-0.49067558973722447</c:v>
                </c:pt>
                <c:pt idx="64">
                  <c:v>-0.52131042820861928</c:v>
                </c:pt>
                <c:pt idx="65">
                  <c:v>-0.55244258464677454</c:v>
                </c:pt>
                <c:pt idx="66">
                  <c:v>-0.58411969513709139</c:v>
                </c:pt>
                <c:pt idx="67">
                  <c:v>-0.61639415726488689</c:v>
                </c:pt>
                <c:pt idx="68">
                  <c:v>-0.64932391318646576</c:v>
                </c:pt>
                <c:pt idx="69">
                  <c:v>-0.68297339227599785</c:v>
                </c:pt>
                <c:pt idx="70">
                  <c:v>-0.71741465515649117</c:v>
                </c:pt>
                <c:pt idx="71">
                  <c:v>-0.75272879425816996</c:v>
                </c:pt>
                <c:pt idx="72">
                  <c:v>-0.78900766450560555</c:v>
                </c:pt>
                <c:pt idx="73">
                  <c:v>-0.82635604364735382</c:v>
                </c:pt>
                <c:pt idx="74">
                  <c:v>-0.86489435868528353</c:v>
                </c:pt>
                <c:pt idx="75">
                  <c:v>-0.90476216843124113</c:v>
                </c:pt>
                <c:pt idx="76">
                  <c:v>-0.9461226713645926</c:v>
                </c:pt>
                <c:pt idx="77">
                  <c:v>-0.98916862734063549</c:v>
                </c:pt>
                <c:pt idx="78">
                  <c:v>-1.0341302659571439</c:v>
                </c:pt>
                <c:pt idx="79">
                  <c:v>-1.0812860462359704</c:v>
                </c:pt>
                <c:pt idx="80">
                  <c:v>-1.1309776082451586</c:v>
                </c:pt>
                <c:pt idx="81">
                  <c:v>-1.1836310597868931</c:v>
                </c:pt>
                <c:pt idx="82">
                  <c:v>-1.2397881470988359</c:v>
                </c:pt>
                <c:pt idx="83">
                  <c:v>-1.3001534333634226</c:v>
                </c:pt>
                <c:pt idx="84">
                  <c:v>-1.3656685790871181</c:v>
                </c:pt>
                <c:pt idx="85">
                  <c:v>-1.4376350363450865</c:v>
                </c:pt>
                <c:pt idx="86">
                  <c:v>-1.5179291595942781</c:v>
                </c:pt>
                <c:pt idx="87">
                  <c:v>-1.609409260406925</c:v>
                </c:pt>
                <c:pt idx="88">
                  <c:v>-1.716768353371364</c:v>
                </c:pt>
                <c:pt idx="89">
                  <c:v>-1.8485962885014089</c:v>
                </c:pt>
                <c:pt idx="90">
                  <c:v>-2.0236055582676937</c:v>
                </c:pt>
                <c:pt idx="91">
                  <c:v>-2.2989923037331148</c:v>
                </c:pt>
              </c:numCache>
            </c:numRef>
          </c:xVal>
          <c:yVal>
            <c:numRef>
              <c:f>'Probability Plotting'!$B$7:$B$98</c:f>
              <c:numCache>
                <c:formatCode>General</c:formatCode>
                <c:ptCount val="92"/>
                <c:pt idx="0">
                  <c:v>1650</c:v>
                </c:pt>
                <c:pt idx="1">
                  <c:v>1620</c:v>
                </c:pt>
                <c:pt idx="2">
                  <c:v>1570</c:v>
                </c:pt>
                <c:pt idx="3">
                  <c:v>1460</c:v>
                </c:pt>
                <c:pt idx="4">
                  <c:v>1400</c:v>
                </c:pt>
                <c:pt idx="5">
                  <c:v>1270</c:v>
                </c:pt>
                <c:pt idx="6">
                  <c:v>1230</c:v>
                </c:pt>
                <c:pt idx="7">
                  <c:v>1100</c:v>
                </c:pt>
                <c:pt idx="8">
                  <c:v>1020</c:v>
                </c:pt>
                <c:pt idx="9">
                  <c:v>998</c:v>
                </c:pt>
                <c:pt idx="10">
                  <c:v>975</c:v>
                </c:pt>
                <c:pt idx="11">
                  <c:v>906</c:v>
                </c:pt>
                <c:pt idx="12">
                  <c:v>880</c:v>
                </c:pt>
                <c:pt idx="13">
                  <c:v>856</c:v>
                </c:pt>
                <c:pt idx="14">
                  <c:v>856</c:v>
                </c:pt>
                <c:pt idx="15">
                  <c:v>848</c:v>
                </c:pt>
                <c:pt idx="16">
                  <c:v>842</c:v>
                </c:pt>
                <c:pt idx="17">
                  <c:v>830</c:v>
                </c:pt>
                <c:pt idx="18">
                  <c:v>810</c:v>
                </c:pt>
                <c:pt idx="19">
                  <c:v>796</c:v>
                </c:pt>
                <c:pt idx="20">
                  <c:v>787</c:v>
                </c:pt>
                <c:pt idx="21">
                  <c:v>783</c:v>
                </c:pt>
                <c:pt idx="22">
                  <c:v>773</c:v>
                </c:pt>
                <c:pt idx="23">
                  <c:v>759</c:v>
                </c:pt>
                <c:pt idx="24">
                  <c:v>738</c:v>
                </c:pt>
                <c:pt idx="25">
                  <c:v>717</c:v>
                </c:pt>
                <c:pt idx="26">
                  <c:v>710</c:v>
                </c:pt>
                <c:pt idx="27">
                  <c:v>681</c:v>
                </c:pt>
                <c:pt idx="28">
                  <c:v>674</c:v>
                </c:pt>
                <c:pt idx="29">
                  <c:v>654</c:v>
                </c:pt>
                <c:pt idx="30">
                  <c:v>652</c:v>
                </c:pt>
                <c:pt idx="31">
                  <c:v>631</c:v>
                </c:pt>
                <c:pt idx="32">
                  <c:v>622</c:v>
                </c:pt>
                <c:pt idx="33">
                  <c:v>610</c:v>
                </c:pt>
                <c:pt idx="34">
                  <c:v>584</c:v>
                </c:pt>
                <c:pt idx="35">
                  <c:v>572</c:v>
                </c:pt>
                <c:pt idx="36">
                  <c:v>539</c:v>
                </c:pt>
                <c:pt idx="37">
                  <c:v>538</c:v>
                </c:pt>
                <c:pt idx="38">
                  <c:v>524</c:v>
                </c:pt>
                <c:pt idx="39">
                  <c:v>515</c:v>
                </c:pt>
                <c:pt idx="40">
                  <c:v>491</c:v>
                </c:pt>
                <c:pt idx="41">
                  <c:v>477</c:v>
                </c:pt>
                <c:pt idx="42">
                  <c:v>472</c:v>
                </c:pt>
                <c:pt idx="43">
                  <c:v>471</c:v>
                </c:pt>
                <c:pt idx="44">
                  <c:v>467</c:v>
                </c:pt>
                <c:pt idx="45">
                  <c:v>466</c:v>
                </c:pt>
                <c:pt idx="46">
                  <c:v>463</c:v>
                </c:pt>
                <c:pt idx="47">
                  <c:v>459</c:v>
                </c:pt>
                <c:pt idx="48">
                  <c:v>457</c:v>
                </c:pt>
                <c:pt idx="49">
                  <c:v>450</c:v>
                </c:pt>
                <c:pt idx="50">
                  <c:v>417</c:v>
                </c:pt>
                <c:pt idx="51">
                  <c:v>416</c:v>
                </c:pt>
                <c:pt idx="52">
                  <c:v>415</c:v>
                </c:pt>
                <c:pt idx="53">
                  <c:v>408</c:v>
                </c:pt>
                <c:pt idx="54">
                  <c:v>392</c:v>
                </c:pt>
                <c:pt idx="55">
                  <c:v>372</c:v>
                </c:pt>
                <c:pt idx="56">
                  <c:v>362</c:v>
                </c:pt>
                <c:pt idx="57">
                  <c:v>351</c:v>
                </c:pt>
                <c:pt idx="58">
                  <c:v>346</c:v>
                </c:pt>
                <c:pt idx="59">
                  <c:v>344</c:v>
                </c:pt>
                <c:pt idx="60">
                  <c:v>328</c:v>
                </c:pt>
                <c:pt idx="61">
                  <c:v>318</c:v>
                </c:pt>
                <c:pt idx="62">
                  <c:v>317</c:v>
                </c:pt>
                <c:pt idx="63">
                  <c:v>309</c:v>
                </c:pt>
                <c:pt idx="64">
                  <c:v>305</c:v>
                </c:pt>
                <c:pt idx="65">
                  <c:v>300</c:v>
                </c:pt>
                <c:pt idx="66">
                  <c:v>298</c:v>
                </c:pt>
                <c:pt idx="67">
                  <c:v>289</c:v>
                </c:pt>
                <c:pt idx="68">
                  <c:v>281</c:v>
                </c:pt>
                <c:pt idx="69">
                  <c:v>267</c:v>
                </c:pt>
                <c:pt idx="70">
                  <c:v>264</c:v>
                </c:pt>
                <c:pt idx="71">
                  <c:v>248</c:v>
                </c:pt>
                <c:pt idx="72">
                  <c:v>244</c:v>
                </c:pt>
                <c:pt idx="73">
                  <c:v>238</c:v>
                </c:pt>
                <c:pt idx="74">
                  <c:v>209</c:v>
                </c:pt>
                <c:pt idx="75">
                  <c:v>208</c:v>
                </c:pt>
                <c:pt idx="76">
                  <c:v>201</c:v>
                </c:pt>
                <c:pt idx="77">
                  <c:v>195</c:v>
                </c:pt>
                <c:pt idx="78">
                  <c:v>179</c:v>
                </c:pt>
                <c:pt idx="79">
                  <c:v>159</c:v>
                </c:pt>
                <c:pt idx="80">
                  <c:v>157</c:v>
                </c:pt>
                <c:pt idx="81">
                  <c:v>142</c:v>
                </c:pt>
                <c:pt idx="82">
                  <c:v>134</c:v>
                </c:pt>
                <c:pt idx="83">
                  <c:v>133</c:v>
                </c:pt>
                <c:pt idx="84">
                  <c:v>131</c:v>
                </c:pt>
                <c:pt idx="85">
                  <c:v>127</c:v>
                </c:pt>
                <c:pt idx="86">
                  <c:v>119</c:v>
                </c:pt>
                <c:pt idx="87">
                  <c:v>117</c:v>
                </c:pt>
                <c:pt idx="88">
                  <c:v>115</c:v>
                </c:pt>
                <c:pt idx="89">
                  <c:v>115</c:v>
                </c:pt>
                <c:pt idx="90">
                  <c:v>111</c:v>
                </c:pt>
                <c:pt idx="91">
                  <c:v>106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98144"/>
        <c:axId val="86310912"/>
      </c:scatterChart>
      <c:valAx>
        <c:axId val="86198144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Std Normal Distribution Quantile</a:t>
                </a:r>
              </a:p>
            </c:rich>
          </c:tx>
          <c:layout>
            <c:manualLayout>
              <c:xMode val="edge"/>
              <c:yMode val="edge"/>
              <c:x val="0.35992308068090473"/>
              <c:y val="0.93466186766475412"/>
            </c:manualLayout>
          </c:layout>
          <c:overlay val="0"/>
        </c:title>
        <c:numFmt formatCode="0.0000" sourceLinked="1"/>
        <c:majorTickMark val="out"/>
        <c:minorTickMark val="none"/>
        <c:tickLblPos val="nextTo"/>
        <c:crossAx val="86310912"/>
        <c:crosses val="autoZero"/>
        <c:crossBetween val="midCat"/>
      </c:valAx>
      <c:valAx>
        <c:axId val="86310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Q (cfs)</a:t>
                </a:r>
              </a:p>
            </c:rich>
          </c:tx>
          <c:layout>
            <c:manualLayout>
              <c:xMode val="edge"/>
              <c:yMode val="edge"/>
              <c:x val="3.7735849056603772E-2"/>
              <c:y val="0.45450721324855914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crossAx val="86198144"/>
        <c:crossesAt val="-3"/>
        <c:crossBetween val="midCat"/>
      </c:valAx>
    </c:plotArea>
    <c:legend>
      <c:legendPos val="r"/>
      <c:layout>
        <c:manualLayout>
          <c:xMode val="edge"/>
          <c:yMode val="edge"/>
          <c:x val="0.64437658490658201"/>
          <c:y val="0.55708618050444703"/>
          <c:w val="0.1765938691625811"/>
          <c:h val="0.2841309238681174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200025</xdr:colOff>
      <xdr:row>7</xdr:row>
      <xdr:rowOff>238124</xdr:rowOff>
    </xdr:from>
    <xdr:to>
      <xdr:col>21</xdr:col>
      <xdr:colOff>200025</xdr:colOff>
      <xdr:row>19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180975</xdr:colOff>
      <xdr:row>19</xdr:row>
      <xdr:rowOff>152400</xdr:rowOff>
    </xdr:from>
    <xdr:to>
      <xdr:col>21</xdr:col>
      <xdr:colOff>180975</xdr:colOff>
      <xdr:row>33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171450</xdr:colOff>
      <xdr:row>33</xdr:row>
      <xdr:rowOff>133350</xdr:rowOff>
    </xdr:from>
    <xdr:to>
      <xdr:col>21</xdr:col>
      <xdr:colOff>171450</xdr:colOff>
      <xdr:row>49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133350</xdr:colOff>
      <xdr:row>24</xdr:row>
      <xdr:rowOff>85725</xdr:rowOff>
    </xdr:from>
    <xdr:to>
      <xdr:col>14</xdr:col>
      <xdr:colOff>438150</xdr:colOff>
      <xdr:row>38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533400</xdr:colOff>
      <xdr:row>73</xdr:row>
      <xdr:rowOff>152400</xdr:rowOff>
    </xdr:from>
    <xdr:to>
      <xdr:col>20</xdr:col>
      <xdr:colOff>228600</xdr:colOff>
      <xdr:row>87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56</xdr:row>
      <xdr:rowOff>114300</xdr:rowOff>
    </xdr:from>
    <xdr:to>
      <xdr:col>20</xdr:col>
      <xdr:colOff>242887</xdr:colOff>
      <xdr:row>72</xdr:row>
      <xdr:rowOff>138112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552449</xdr:colOff>
      <xdr:row>101</xdr:row>
      <xdr:rowOff>28575</xdr:rowOff>
    </xdr:from>
    <xdr:to>
      <xdr:col>22</xdr:col>
      <xdr:colOff>9524</xdr:colOff>
      <xdr:row>119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561976</xdr:colOff>
      <xdr:row>7</xdr:row>
      <xdr:rowOff>171447</xdr:rowOff>
    </xdr:from>
    <xdr:to>
      <xdr:col>33</xdr:col>
      <xdr:colOff>523876</xdr:colOff>
      <xdr:row>37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19050</xdr:colOff>
      <xdr:row>10</xdr:row>
      <xdr:rowOff>76200</xdr:rowOff>
    </xdr:from>
    <xdr:to>
      <xdr:col>32</xdr:col>
      <xdr:colOff>19050</xdr:colOff>
      <xdr:row>34</xdr:row>
      <xdr:rowOff>171450</xdr:rowOff>
    </xdr:to>
    <xdr:cxnSp macro="">
      <xdr:nvCxnSpPr>
        <xdr:cNvPr id="3" name="Straight Connector 2"/>
        <xdr:cNvCxnSpPr/>
      </xdr:nvCxnSpPr>
      <xdr:spPr>
        <a:xfrm flipV="1">
          <a:off x="23126700" y="2552700"/>
          <a:ext cx="0" cy="4667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228600</xdr:colOff>
      <xdr:row>10</xdr:row>
      <xdr:rowOff>76200</xdr:rowOff>
    </xdr:from>
    <xdr:to>
      <xdr:col>32</xdr:col>
      <xdr:colOff>228600</xdr:colOff>
      <xdr:row>34</xdr:row>
      <xdr:rowOff>171450</xdr:rowOff>
    </xdr:to>
    <xdr:cxnSp macro="">
      <xdr:nvCxnSpPr>
        <xdr:cNvPr id="4" name="Straight Connector 3"/>
        <xdr:cNvCxnSpPr/>
      </xdr:nvCxnSpPr>
      <xdr:spPr>
        <a:xfrm flipV="1">
          <a:off x="23336250" y="2552700"/>
          <a:ext cx="0" cy="4667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347664</xdr:colOff>
      <xdr:row>15</xdr:row>
      <xdr:rowOff>100013</xdr:rowOff>
    </xdr:from>
    <xdr:to>
      <xdr:col>30</xdr:col>
      <xdr:colOff>571500</xdr:colOff>
      <xdr:row>21</xdr:row>
      <xdr:rowOff>119063</xdr:rowOff>
    </xdr:to>
    <xdr:sp macro="" textlink="">
      <xdr:nvSpPr>
        <xdr:cNvPr id="5" name="TextBox 4"/>
        <xdr:cNvSpPr txBox="1"/>
      </xdr:nvSpPr>
      <xdr:spPr>
        <a:xfrm rot="16200000">
          <a:off x="21547932" y="3998120"/>
          <a:ext cx="1162050" cy="2238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50-yr z=2.05</a:t>
          </a:r>
        </a:p>
      </xdr:txBody>
    </xdr:sp>
    <xdr:clientData/>
  </xdr:twoCellAnchor>
  <xdr:twoCellAnchor>
    <xdr:from>
      <xdr:col>30</xdr:col>
      <xdr:colOff>585789</xdr:colOff>
      <xdr:row>15</xdr:row>
      <xdr:rowOff>109538</xdr:rowOff>
    </xdr:from>
    <xdr:to>
      <xdr:col>31</xdr:col>
      <xdr:colOff>200025</xdr:colOff>
      <xdr:row>21</xdr:row>
      <xdr:rowOff>128588</xdr:rowOff>
    </xdr:to>
    <xdr:sp macro="" textlink="">
      <xdr:nvSpPr>
        <xdr:cNvPr id="6" name="TextBox 5"/>
        <xdr:cNvSpPr txBox="1"/>
      </xdr:nvSpPr>
      <xdr:spPr>
        <a:xfrm rot="16200000">
          <a:off x="21786057" y="4007645"/>
          <a:ext cx="1162050" cy="2238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100-yr z=2.33</a:t>
          </a:r>
        </a:p>
      </xdr:txBody>
    </xdr:sp>
    <xdr:clientData/>
  </xdr:twoCellAnchor>
  <xdr:twoCellAnchor>
    <xdr:from>
      <xdr:col>4</xdr:col>
      <xdr:colOff>304800</xdr:colOff>
      <xdr:row>5</xdr:row>
      <xdr:rowOff>238126</xdr:rowOff>
    </xdr:from>
    <xdr:to>
      <xdr:col>12</xdr:col>
      <xdr:colOff>0</xdr:colOff>
      <xdr:row>25</xdr:row>
      <xdr:rowOff>161926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76200</xdr:colOff>
      <xdr:row>25</xdr:row>
      <xdr:rowOff>114300</xdr:rowOff>
    </xdr:from>
    <xdr:to>
      <xdr:col>11</xdr:col>
      <xdr:colOff>352425</xdr:colOff>
      <xdr:row>31</xdr:row>
      <xdr:rowOff>0</xdr:rowOff>
    </xdr:to>
    <xdr:sp macro="" textlink="">
      <xdr:nvSpPr>
        <xdr:cNvPr id="9" name="TextBox 8"/>
        <xdr:cNvSpPr txBox="1"/>
      </xdr:nvSpPr>
      <xdr:spPr>
        <a:xfrm>
          <a:off x="3257550" y="5448300"/>
          <a:ext cx="45148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axis is historic flows.  X axis is determined from empirical cumulative distribution function (CDF) estimated using a plotting position.  F=1-m/(n+1) where m=rank (largest to smallest) and n= number of data.  Standard normal quantile z=NORMSINV(F) is plotted on X axis corresponding to each data value.</a:t>
          </a:r>
          <a:endParaRPr lang="en-US" sz="1100"/>
        </a:p>
      </xdr:txBody>
    </xdr:sp>
    <xdr:clientData/>
  </xdr:twoCellAnchor>
  <xdr:twoCellAnchor>
    <xdr:from>
      <xdr:col>4</xdr:col>
      <xdr:colOff>323850</xdr:colOff>
      <xdr:row>33</xdr:row>
      <xdr:rowOff>152400</xdr:rowOff>
    </xdr:from>
    <xdr:to>
      <xdr:col>12</xdr:col>
      <xdr:colOff>0</xdr:colOff>
      <xdr:row>55</xdr:row>
      <xdr:rowOff>28575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333375</xdr:colOff>
      <xdr:row>55</xdr:row>
      <xdr:rowOff>57150</xdr:rowOff>
    </xdr:from>
    <xdr:to>
      <xdr:col>11</xdr:col>
      <xdr:colOff>304800</xdr:colOff>
      <xdr:row>59</xdr:row>
      <xdr:rowOff>104775</xdr:rowOff>
    </xdr:to>
    <xdr:sp macro="" textlink="">
      <xdr:nvSpPr>
        <xdr:cNvPr id="11" name="TextBox 10"/>
        <xdr:cNvSpPr txBox="1"/>
      </xdr:nvSpPr>
      <xdr:spPr>
        <a:xfrm>
          <a:off x="3514725" y="11106150"/>
          <a:ext cx="421005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Fitted Normal Distribution: Y axis is historic flows chosen as convenient points through which to draw the line (could be any values).  X axis is determined from corresponding CDF calculated from F=NORMDIST(Q,mean,stddev,true), then standard normal quantile z=NORMSINV(F).</a:t>
          </a:r>
          <a:endParaRPr lang="en-US" sz="1100"/>
        </a:p>
      </xdr:txBody>
    </xdr:sp>
    <xdr:clientData/>
  </xdr:twoCellAnchor>
  <xdr:twoCellAnchor>
    <xdr:from>
      <xdr:col>4</xdr:col>
      <xdr:colOff>371475</xdr:colOff>
      <xdr:row>61</xdr:row>
      <xdr:rowOff>76200</xdr:rowOff>
    </xdr:from>
    <xdr:to>
      <xdr:col>12</xdr:col>
      <xdr:colOff>0</xdr:colOff>
      <xdr:row>84</xdr:row>
      <xdr:rowOff>85725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333375</xdr:colOff>
      <xdr:row>84</xdr:row>
      <xdr:rowOff>66675</xdr:rowOff>
    </xdr:from>
    <xdr:to>
      <xdr:col>11</xdr:col>
      <xdr:colOff>381000</xdr:colOff>
      <xdr:row>88</xdr:row>
      <xdr:rowOff>114300</xdr:rowOff>
    </xdr:to>
    <xdr:sp macro="" textlink="">
      <xdr:nvSpPr>
        <xdr:cNvPr id="13" name="TextBox 12"/>
        <xdr:cNvSpPr txBox="1"/>
      </xdr:nvSpPr>
      <xdr:spPr>
        <a:xfrm>
          <a:off x="3514725" y="16640175"/>
          <a:ext cx="428625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Fitted Log Normal Distribution: Y axis is historic flows.  The log nature of the plot arises from setting the axis to be a log axis.  X axis is determined from corresponding CDF calculated from F=NORMDIST(Log(Q),logmean,logstddev,true), then standard normal quantile z=NORMSINV(F).</a:t>
          </a:r>
          <a:endParaRPr lang="en-US" sz="1100"/>
        </a:p>
      </xdr:txBody>
    </xdr:sp>
    <xdr:clientData/>
  </xdr:twoCellAnchor>
  <xdr:twoCellAnchor>
    <xdr:from>
      <xdr:col>12</xdr:col>
      <xdr:colOff>276225</xdr:colOff>
      <xdr:row>14</xdr:row>
      <xdr:rowOff>85726</xdr:rowOff>
    </xdr:from>
    <xdr:to>
      <xdr:col>19</xdr:col>
      <xdr:colOff>285750</xdr:colOff>
      <xdr:row>33</xdr:row>
      <xdr:rowOff>180976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266700</xdr:colOff>
      <xdr:row>34</xdr:row>
      <xdr:rowOff>38100</xdr:rowOff>
    </xdr:from>
    <xdr:to>
      <xdr:col>18</xdr:col>
      <xdr:colOff>342900</xdr:colOff>
      <xdr:row>39</xdr:row>
      <xdr:rowOff>114300</xdr:rowOff>
    </xdr:to>
    <xdr:sp macro="" textlink="">
      <xdr:nvSpPr>
        <xdr:cNvPr id="15" name="TextBox 14"/>
        <xdr:cNvSpPr txBox="1"/>
      </xdr:nvSpPr>
      <xdr:spPr>
        <a:xfrm>
          <a:off x="9153525" y="7086600"/>
          <a:ext cx="45148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First approach using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Frequency Factors.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Take X axis as standard normal quantiles of the empirical CDF, F=1-m/(n+1), z=NORMSINV(1-m/(n+1)).  The flow values corresponding to these are determined as flows for a designated frequency would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 determined using the frequency factor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Log(Q)=logmean+K(F,C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)*logstddev.  Use Y axis values as Q=10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log(Q)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</a:t>
          </a:r>
          <a:endParaRPr lang="en-US" sz="1100"/>
        </a:p>
      </xdr:txBody>
    </xdr:sp>
    <xdr:clientData/>
  </xdr:twoCellAnchor>
  <xdr:twoCellAnchor>
    <xdr:from>
      <xdr:col>12</xdr:col>
      <xdr:colOff>314325</xdr:colOff>
      <xdr:row>41</xdr:row>
      <xdr:rowOff>47625</xdr:rowOff>
    </xdr:from>
    <xdr:to>
      <xdr:col>19</xdr:col>
      <xdr:colOff>333375</xdr:colOff>
      <xdr:row>63</xdr:row>
      <xdr:rowOff>38100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419100</xdr:colOff>
      <xdr:row>63</xdr:row>
      <xdr:rowOff>152400</xdr:rowOff>
    </xdr:from>
    <xdr:to>
      <xdr:col>18</xdr:col>
      <xdr:colOff>495300</xdr:colOff>
      <xdr:row>70</xdr:row>
      <xdr:rowOff>171450</xdr:rowOff>
    </xdr:to>
    <xdr:sp macro="" textlink="">
      <xdr:nvSpPr>
        <xdr:cNvPr id="17" name="TextBox 16"/>
        <xdr:cNvSpPr txBox="1"/>
      </xdr:nvSpPr>
      <xdr:spPr>
        <a:xfrm>
          <a:off x="9305925" y="12725400"/>
          <a:ext cx="4514850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Second approach,  invert the equation used to evaluate frequency factors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K(F,C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)= GAMMAINV(1-F,4/ C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,1)*C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/2-2/C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(for C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negative, use F not 1-F for C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positive).  This equation given in Bedient as part of problem 3-12.  The inverse is:  F=1-GAMMADIST(K*2/C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+4/C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4/ C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,1,true). 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Y axis values as historical flows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substitute  K=(log(Q)-logmean/logstddev to obtain F.  X axis values are as for other plots standard normal quantiles of F,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z=NORMSINV(F).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/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33</xdr:col>
      <xdr:colOff>304800</xdr:colOff>
      <xdr:row>6</xdr:row>
      <xdr:rowOff>57150</xdr:rowOff>
    </xdr:to>
    <xdr:sp macro="" textlink="">
      <xdr:nvSpPr>
        <xdr:cNvPr id="18" name="TextBox 17"/>
        <xdr:cNvSpPr txBox="1"/>
      </xdr:nvSpPr>
      <xdr:spPr>
        <a:xfrm>
          <a:off x="18840450" y="190500"/>
          <a:ext cx="5181600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Confidence intervals: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These are only shown for the Log Normal CDF.  CDF offset, KS=1.36/SQRT(N) for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/>
            </a:rPr>
            <a:t>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=5% to get 1-2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/>
            </a:rPr>
            <a:t>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=90% confidence intervals.  Y axis is historic flows chosen as convenient points at which to evaluate (could be any values).  X axis is lognormal CDF +-KS, i.e.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NORMDIST(Log(Q),logmean,logstddev,true)+KS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NORMDIST(Log(Q),logmean,logstddev,true)-KS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axis values are NORMSINV(F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and NORMSINV(F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Limit the plotting to F, F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F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between 0 and 1.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tarb/Dave/Academics/cee3430/LoganSol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an"/>
      <sheetName val="Lognormal"/>
      <sheetName val="Pearson Type 3"/>
      <sheetName val="Probability Plotting"/>
    </sheetNames>
    <sheetDataSet>
      <sheetData sheetId="0"/>
      <sheetData sheetId="1"/>
      <sheetData sheetId="2"/>
      <sheetData sheetId="3">
        <row r="7">
          <cell r="B7">
            <v>2450</v>
          </cell>
          <cell r="D7">
            <v>2.3618944465849738</v>
          </cell>
          <cell r="G7">
            <v>3.2444605087077449</v>
          </cell>
          <cell r="K7">
            <v>1.913832398059238</v>
          </cell>
          <cell r="N7">
            <v>3.7456184614282702</v>
          </cell>
          <cell r="R7">
            <v>2079.3031541620689</v>
          </cell>
          <cell r="V7">
            <v>1.0023588188148385</v>
          </cell>
        </row>
        <row r="8">
          <cell r="B8">
            <v>2000</v>
          </cell>
          <cell r="D8">
            <v>2.0928377985057733</v>
          </cell>
          <cell r="G8">
            <v>2.2532502593672339</v>
          </cell>
          <cell r="K8">
            <v>1.5424023584757187</v>
          </cell>
          <cell r="N8">
            <v>2.1583016333451659</v>
          </cell>
          <cell r="R8">
            <v>1973.2152983204587</v>
          </cell>
          <cell r="V8">
            <v>0.87145713972690342</v>
          </cell>
        </row>
        <row r="9">
          <cell r="B9">
            <v>1980</v>
          </cell>
          <cell r="D9">
            <v>1.9224794690779812</v>
          </cell>
          <cell r="G9">
            <v>2.2091964705076559</v>
          </cell>
          <cell r="K9">
            <v>1.5240078521241298</v>
          </cell>
          <cell r="N9">
            <v>2.1092802803759301</v>
          </cell>
          <cell r="R9">
            <v>1900.7321301198012</v>
          </cell>
          <cell r="V9">
            <v>0.8631854734132699</v>
          </cell>
        </row>
        <row r="10">
          <cell r="B10">
            <v>1980</v>
          </cell>
          <cell r="D10">
            <v>1.7945384156293684</v>
          </cell>
          <cell r="G10">
            <v>2.2091964705076559</v>
          </cell>
          <cell r="K10">
            <v>1.5240078521241298</v>
          </cell>
          <cell r="N10">
            <v>2.1092802803759301</v>
          </cell>
          <cell r="R10">
            <v>1843.8023782822709</v>
          </cell>
          <cell r="V10">
            <v>0.8631854734132699</v>
          </cell>
        </row>
        <row r="11">
          <cell r="B11">
            <v>1970</v>
          </cell>
          <cell r="D11">
            <v>1.6906216295848984</v>
          </cell>
          <cell r="G11">
            <v>2.187169576077868</v>
          </cell>
          <cell r="K11">
            <v>1.5147408045988224</v>
          </cell>
          <cell r="N11">
            <v>2.0850776517787373</v>
          </cell>
          <cell r="R11">
            <v>1796.1070642959251</v>
          </cell>
          <cell r="V11">
            <v>0.85895234894127126</v>
          </cell>
        </row>
        <row r="12">
          <cell r="B12">
            <v>1900</v>
          </cell>
          <cell r="D12">
            <v>1.6022926552158758</v>
          </cell>
          <cell r="G12">
            <v>2.032981315069347</v>
          </cell>
          <cell r="K12">
            <v>1.4485234231686008</v>
          </cell>
          <cell r="N12">
            <v>1.9208039850372007</v>
          </cell>
          <cell r="R12">
            <v>1754.6160665821865</v>
          </cell>
          <cell r="V12">
            <v>0.82741925672893601</v>
          </cell>
        </row>
        <row r="13">
          <cell r="B13">
            <v>1860</v>
          </cell>
          <cell r="D13">
            <v>1.5249453577626171</v>
          </cell>
          <cell r="G13">
            <v>1.9448737373501928</v>
          </cell>
          <cell r="K13">
            <v>1.4095807204978756</v>
          </cell>
          <cell r="N13">
            <v>1.8304775150924211</v>
          </cell>
          <cell r="R13">
            <v>1717.6190531159284</v>
          </cell>
          <cell r="V13">
            <v>0.80782336485396866</v>
          </cell>
        </row>
        <row r="14">
          <cell r="B14">
            <v>1740</v>
          </cell>
          <cell r="D14">
            <v>1.4557760251170173</v>
          </cell>
          <cell r="G14">
            <v>1.6805510041927307</v>
          </cell>
          <cell r="K14">
            <v>1.28751963421243</v>
          </cell>
          <cell r="N14">
            <v>1.5715861860651157</v>
          </cell>
          <cell r="R14">
            <v>1684.0468770642892</v>
          </cell>
          <cell r="V14">
            <v>0.74141478902485869</v>
          </cell>
        </row>
        <row r="15">
          <cell r="B15">
            <v>1680</v>
          </cell>
          <cell r="D15">
            <v>1.3929451967300128</v>
          </cell>
          <cell r="G15">
            <v>1.5483896376140003</v>
          </cell>
          <cell r="K15">
            <v>1.2232941680625464</v>
          </cell>
          <cell r="N15">
            <v>1.4474981711225827</v>
          </cell>
          <cell r="R15">
            <v>1653.1823645736049</v>
          </cell>
          <cell r="V15">
            <v>0.70349494056091633</v>
          </cell>
        </row>
        <row r="16">
          <cell r="B16">
            <v>1660</v>
          </cell>
          <cell r="D16">
            <v>1.3351777361189361</v>
          </cell>
          <cell r="G16">
            <v>1.5043358487544218</v>
          </cell>
          <cell r="K16">
            <v>1.2013748883998776</v>
          </cell>
          <cell r="N16">
            <v>1.4067653951101808</v>
          </cell>
          <cell r="R16">
            <v>1624.5188397528332</v>
          </cell>
          <cell r="V16">
            <v>0.6900948173778696</v>
          </cell>
        </row>
        <row r="17">
          <cell r="B17">
            <v>1530</v>
          </cell>
          <cell r="D17">
            <v>1.2815515655446006</v>
          </cell>
          <cell r="G17">
            <v>1.217986221167171</v>
          </cell>
          <cell r="K17">
            <v>1.0521192249366709</v>
          </cell>
          <cell r="N17">
            <v>1.1479554823645008</v>
          </cell>
          <cell r="R17">
            <v>1597.6838017986129</v>
          </cell>
          <cell r="V17">
            <v>0.59286186324851287</v>
          </cell>
          <cell r="W17">
            <v>2.1417189706481357</v>
          </cell>
        </row>
        <row r="18">
          <cell r="B18">
            <v>1490</v>
          </cell>
          <cell r="D18">
            <v>1.2313772057634214</v>
          </cell>
          <cell r="G18">
            <v>1.1298786434480173</v>
          </cell>
          <cell r="K18">
            <v>1.0036332642975077</v>
          </cell>
          <cell r="N18">
            <v>1.0699152870886857</v>
          </cell>
          <cell r="R18">
            <v>1572.3946076610898</v>
          </cell>
          <cell r="V18">
            <v>0.55911364288781373</v>
          </cell>
          <cell r="W18">
            <v>1.9186656193054674</v>
          </cell>
        </row>
        <row r="19">
          <cell r="B19">
            <v>1480</v>
          </cell>
          <cell r="D19">
            <v>1.1841248707343368</v>
          </cell>
          <cell r="G19">
            <v>1.1078517490182282</v>
          </cell>
          <cell r="K19">
            <v>0.99130838286696688</v>
          </cell>
          <cell r="N19">
            <v>1.0504914299665478</v>
          </cell>
          <cell r="R19">
            <v>1548.4312162685021</v>
          </cell>
          <cell r="V19">
            <v>0.55037269845756842</v>
          </cell>
          <cell r="W19">
            <v>1.8734499980589963</v>
          </cell>
        </row>
        <row r="20">
          <cell r="B20">
            <v>1460</v>
          </cell>
          <cell r="D20">
            <v>1.1393781759359918</v>
          </cell>
          <cell r="G20">
            <v>1.0637979601586511</v>
          </cell>
          <cell r="K20">
            <v>0.96640680178494542</v>
          </cell>
          <cell r="N20">
            <v>1.0117336355181397</v>
          </cell>
          <cell r="R20">
            <v>1525.6186321641628</v>
          </cell>
          <cell r="V20">
            <v>0.53251491938679874</v>
          </cell>
          <cell r="W20">
            <v>1.790883996717394</v>
          </cell>
        </row>
        <row r="21">
          <cell r="B21">
            <v>1450</v>
          </cell>
          <cell r="D21">
            <v>1.096803562093513</v>
          </cell>
          <cell r="G21">
            <v>1.0417710657288617</v>
          </cell>
          <cell r="K21">
            <v>0.95382779710736676</v>
          </cell>
          <cell r="N21">
            <v>0.99239592087594208</v>
          </cell>
          <cell r="R21">
            <v>1503.815157885572</v>
          </cell>
          <cell r="V21">
            <v>0.523394765691374</v>
          </cell>
          <cell r="W21">
            <v>1.7527666678955958</v>
          </cell>
        </row>
        <row r="22">
          <cell r="B22">
            <v>1420</v>
          </cell>
          <cell r="D22">
            <v>1.0561294201171834</v>
          </cell>
          <cell r="G22">
            <v>0.97569038243949502</v>
          </cell>
          <cell r="K22">
            <v>0.91556358859680709</v>
          </cell>
          <cell r="N22">
            <v>0.93452521456044657</v>
          </cell>
          <cell r="R22">
            <v>1482.9042781686926</v>
          </cell>
          <cell r="V22">
            <v>0.49524868871404643</v>
          </cell>
          <cell r="W22">
            <v>1.6479297549859042</v>
          </cell>
        </row>
        <row r="23">
          <cell r="B23">
            <v>1420</v>
          </cell>
          <cell r="D23">
            <v>1.0171314326204672</v>
          </cell>
          <cell r="G23">
            <v>0.97569038243949502</v>
          </cell>
          <cell r="K23">
            <v>0.91556358859680709</v>
          </cell>
          <cell r="N23">
            <v>0.93452521456044657</v>
          </cell>
          <cell r="R23">
            <v>1462.7888987577128</v>
          </cell>
          <cell r="V23">
            <v>0.49524868871404643</v>
          </cell>
          <cell r="W23">
            <v>1.6479297549859042</v>
          </cell>
        </row>
        <row r="24">
          <cell r="B24">
            <v>1380</v>
          </cell>
          <cell r="D24">
            <v>0.97962202818372235</v>
          </cell>
          <cell r="G24">
            <v>0.8875828047203429</v>
          </cell>
          <cell r="K24">
            <v>0.86326751724458861</v>
          </cell>
          <cell r="N24">
            <v>0.85762865629236473</v>
          </cell>
          <cell r="R24">
            <v>1443.387159798179</v>
          </cell>
          <cell r="V24">
            <v>0.45582037832258104</v>
          </cell>
          <cell r="W24">
            <v>1.5241884208042262</v>
          </cell>
        </row>
        <row r="25">
          <cell r="B25">
            <v>1370</v>
          </cell>
          <cell r="D25">
            <v>0.94344263258565308</v>
          </cell>
          <cell r="G25">
            <v>0.86555591029055456</v>
          </cell>
          <cell r="K25">
            <v>0.84995663692950851</v>
          </cell>
          <cell r="N25">
            <v>0.83843977183375096</v>
          </cell>
          <cell r="R25">
            <v>1424.6293307781589</v>
          </cell>
          <cell r="V25">
            <v>0.44561144089579885</v>
          </cell>
          <cell r="W25">
            <v>1.4953602616069501</v>
          </cell>
        </row>
        <row r="26">
          <cell r="B26">
            <v>1370</v>
          </cell>
          <cell r="D26">
            <v>0.90845786853738575</v>
          </cell>
          <cell r="G26">
            <v>0.86555591029055456</v>
          </cell>
          <cell r="K26">
            <v>0.84995663692950851</v>
          </cell>
          <cell r="N26">
            <v>0.83843977183375096</v>
          </cell>
          <cell r="R26">
            <v>1406.4554659491716</v>
          </cell>
          <cell r="V26">
            <v>0.44561144089579885</v>
          </cell>
          <cell r="W26">
            <v>1.4953602616069501</v>
          </cell>
        </row>
        <row r="27">
          <cell r="B27">
            <v>1330</v>
          </cell>
          <cell r="D27">
            <v>0.87455114194530725</v>
          </cell>
          <cell r="G27">
            <v>0.77744833257139989</v>
          </cell>
          <cell r="K27">
            <v>0.79572339565036565</v>
          </cell>
          <cell r="N27">
            <v>0.7617722608442552</v>
          </cell>
          <cell r="R27">
            <v>1388.8136056121516</v>
          </cell>
          <cell r="V27">
            <v>0.40330811188017113</v>
          </cell>
          <cell r="W27">
            <v>1.3862713040326029</v>
          </cell>
        </row>
        <row r="28">
          <cell r="B28">
            <v>1320</v>
          </cell>
          <cell r="D28">
            <v>0.84162123357291474</v>
          </cell>
          <cell r="G28">
            <v>0.75542143814161089</v>
          </cell>
          <cell r="K28">
            <v>0.78191021328309129</v>
          </cell>
          <cell r="N28">
            <v>0.74261863233512648</v>
          </cell>
          <cell r="R28">
            <v>1371.6583764624156</v>
          </cell>
          <cell r="V28">
            <v>0.39235478166589549</v>
          </cell>
          <cell r="W28">
            <v>1.3602886686808282</v>
          </cell>
        </row>
        <row r="29">
          <cell r="B29">
            <v>1320</v>
          </cell>
          <cell r="D29">
            <v>0.80957963211883521</v>
          </cell>
          <cell r="G29">
            <v>0.75542143814161089</v>
          </cell>
          <cell r="K29">
            <v>0.78191021328309129</v>
          </cell>
          <cell r="N29">
            <v>0.74261863233512648</v>
          </cell>
          <cell r="R29">
            <v>1354.9498884872812</v>
          </cell>
          <cell r="V29">
            <v>0.39235478166589549</v>
          </cell>
          <cell r="W29">
            <v>1.3602886686808282</v>
          </cell>
        </row>
        <row r="30">
          <cell r="B30">
            <v>1280</v>
          </cell>
          <cell r="D30">
            <v>0.77834842238484403</v>
          </cell>
          <cell r="G30">
            <v>0.66731386042245722</v>
          </cell>
          <cell r="K30">
            <v>0.72559075500376369</v>
          </cell>
          <cell r="N30">
            <v>0.66600478198486313</v>
          </cell>
          <cell r="R30">
            <v>1338.652855511772</v>
          </cell>
          <cell r="V30">
            <v>0.34696389966806446</v>
          </cell>
          <cell r="W30">
            <v>1.2603006080728176</v>
          </cell>
        </row>
        <row r="31">
          <cell r="B31">
            <v>1280</v>
          </cell>
          <cell r="D31">
            <v>0.74785859476330196</v>
          </cell>
          <cell r="G31">
            <v>0.66731386042245722</v>
          </cell>
          <cell r="K31">
            <v>0.72559075500376369</v>
          </cell>
          <cell r="N31">
            <v>0.66600478198486313</v>
          </cell>
          <cell r="R31">
            <v>1322.73588667335</v>
          </cell>
          <cell r="V31">
            <v>0.34696389966806446</v>
          </cell>
          <cell r="W31">
            <v>1.2603006080728176</v>
          </cell>
        </row>
        <row r="32">
          <cell r="B32">
            <v>1270</v>
          </cell>
          <cell r="D32">
            <v>0.71804867851300969</v>
          </cell>
          <cell r="G32">
            <v>0.64528696599266877</v>
          </cell>
          <cell r="K32">
            <v>0.71123587376134134</v>
          </cell>
          <cell r="N32">
            <v>0.6468427676634646</v>
          </cell>
          <cell r="R32">
            <v>1307.1709101253307</v>
          </cell>
          <cell r="V32">
            <v>0.33520979812670543</v>
          </cell>
          <cell r="W32">
            <v>1.2361324564921272</v>
          </cell>
        </row>
        <row r="33">
          <cell r="B33">
            <v>1260</v>
          </cell>
          <cell r="D33">
            <v>0.68886362670887458</v>
          </cell>
          <cell r="G33">
            <v>0.62326007156287977</v>
          </cell>
          <cell r="K33">
            <v>0.69676751401957471</v>
          </cell>
          <cell r="N33">
            <v>0.62767383827782541</v>
          </cell>
          <cell r="R33">
            <v>1291.9327001676072</v>
          </cell>
          <cell r="V33">
            <v>0.32328812153602504</v>
          </cell>
          <cell r="W33">
            <v>1.2122425451985535</v>
          </cell>
        </row>
        <row r="34">
          <cell r="B34">
            <v>1260</v>
          </cell>
          <cell r="D34">
            <v>0.66025389885446362</v>
          </cell>
          <cell r="G34">
            <v>0.62326007156287977</v>
          </cell>
          <cell r="K34">
            <v>0.69676751401957471</v>
          </cell>
          <cell r="N34">
            <v>0.62767383827782541</v>
          </cell>
          <cell r="R34">
            <v>1276.998486099978</v>
          </cell>
          <cell r="V34">
            <v>0.32328812153602504</v>
          </cell>
          <cell r="W34">
            <v>1.2122425451985535</v>
          </cell>
        </row>
        <row r="35">
          <cell r="B35">
            <v>1260</v>
          </cell>
          <cell r="D35">
            <v>0.63217470022530076</v>
          </cell>
          <cell r="G35">
            <v>0.62326007156287977</v>
          </cell>
          <cell r="K35">
            <v>0.69676751401957471</v>
          </cell>
          <cell r="N35">
            <v>0.62767383827782541</v>
          </cell>
          <cell r="R35">
            <v>1262.3476262520164</v>
          </cell>
          <cell r="V35">
            <v>0.32328812153602504</v>
          </cell>
          <cell r="W35">
            <v>1.2122425451985535</v>
          </cell>
        </row>
        <row r="36">
          <cell r="B36">
            <v>1230</v>
          </cell>
          <cell r="D36">
            <v>0.60458534658323715</v>
          </cell>
          <cell r="G36">
            <v>0.55717938827351443</v>
          </cell>
          <cell r="K36">
            <v>0.6526632599886697</v>
          </cell>
          <cell r="N36">
            <v>0.57010799040709381</v>
          </cell>
          <cell r="R36">
            <v>1247.9613344414927</v>
          </cell>
          <cell r="V36">
            <v>0.28649092558598321</v>
          </cell>
          <cell r="W36">
            <v>1.1420225572643714</v>
          </cell>
        </row>
        <row r="37">
          <cell r="B37">
            <v>1220</v>
          </cell>
          <cell r="D37">
            <v>0.5774487299929012</v>
          </cell>
          <cell r="G37">
            <v>0.53515249384372565</v>
          </cell>
          <cell r="K37">
            <v>0.63772245884621703</v>
          </cell>
          <cell r="N37">
            <v>0.55089379842471242</v>
          </cell>
          <cell r="R37">
            <v>1233.8224489426625</v>
          </cell>
          <cell r="V37">
            <v>0.2738718402409982</v>
          </cell>
          <cell r="W37">
            <v>1.1190340488038195</v>
          </cell>
        </row>
        <row r="38">
          <cell r="B38">
            <v>1210</v>
          </cell>
          <cell r="D38">
            <v>0.55073086678221428</v>
          </cell>
          <cell r="G38">
            <v>0.51312559941393698</v>
          </cell>
          <cell r="K38">
            <v>0.6226586867643491</v>
          </cell>
          <cell r="N38">
            <v>0.53166385315763165</v>
          </cell>
          <cell r="R38">
            <v>1219.9152361765355</v>
          </cell>
          <cell r="V38">
            <v>0.26107121866112704</v>
          </cell>
          <cell r="W38">
            <v>1.0962255357924686</v>
          </cell>
        </row>
        <row r="39">
          <cell r="B39">
            <v>1210</v>
          </cell>
          <cell r="D39">
            <v>0.52440051270804078</v>
          </cell>
          <cell r="G39">
            <v>0.51312559941393698</v>
          </cell>
          <cell r="K39">
            <v>0.6226586867643491</v>
          </cell>
          <cell r="N39">
            <v>0.53166385315763165</v>
          </cell>
          <cell r="R39">
            <v>1206.2252229562321</v>
          </cell>
          <cell r="V39">
            <v>0.26107121866112704</v>
          </cell>
          <cell r="W39">
            <v>1.0962255357924686</v>
          </cell>
        </row>
        <row r="40">
          <cell r="B40">
            <v>1210</v>
          </cell>
          <cell r="D40">
            <v>0.49842883345871808</v>
          </cell>
          <cell r="G40">
            <v>0.51312559941393698</v>
          </cell>
          <cell r="K40">
            <v>0.6226586867643491</v>
          </cell>
          <cell r="N40">
            <v>0.53166385315763165</v>
          </cell>
          <cell r="R40">
            <v>1192.7390523651732</v>
          </cell>
          <cell r="V40">
            <v>0.26107121866112704</v>
          </cell>
          <cell r="W40">
            <v>1.0962255357924686</v>
          </cell>
        </row>
        <row r="41">
          <cell r="B41">
            <v>1200</v>
          </cell>
          <cell r="D41">
            <v>0.4727891209922675</v>
          </cell>
          <cell r="G41">
            <v>0.49109870498414854</v>
          </cell>
          <cell r="K41">
            <v>0.60746990269676793</v>
          </cell>
          <cell r="N41">
            <v>0.51241636065380824</v>
          </cell>
          <cell r="R41">
            <v>1179.4443593102146</v>
          </cell>
          <cell r="V41">
            <v>0.24808600951786081</v>
          </cell>
          <cell r="W41">
            <v>1.0735813481341261</v>
          </cell>
        </row>
        <row r="42">
          <cell r="B42">
            <v>1200</v>
          </cell>
          <cell r="D42">
            <v>0.44745654804896379</v>
          </cell>
          <cell r="G42">
            <v>0.49109870498414854</v>
          </cell>
          <cell r="K42">
            <v>0.60746990269676793</v>
          </cell>
          <cell r="N42">
            <v>0.51241636065380824</v>
          </cell>
          <cell r="R42">
            <v>1166.3296625448459</v>
          </cell>
          <cell r="V42">
            <v>0.24808600951786081</v>
          </cell>
          <cell r="W42">
            <v>1.0735813481341261</v>
          </cell>
        </row>
        <row r="43">
          <cell r="B43">
            <v>1110</v>
          </cell>
          <cell r="D43">
            <v>0.42240795461816905</v>
          </cell>
          <cell r="G43">
            <v>0.29285665511605152</v>
          </cell>
          <cell r="K43">
            <v>0.46478172882399521</v>
          </cell>
          <cell r="N43">
            <v>0.3380966046517741</v>
          </cell>
          <cell r="R43">
            <v>1153.3842705502871</v>
          </cell>
          <cell r="V43">
            <v>0.12235670775031506</v>
          </cell>
          <cell r="W43">
            <v>0.8750273511029053</v>
          </cell>
        </row>
        <row r="44">
          <cell r="B44">
            <v>1110</v>
          </cell>
          <cell r="D44">
            <v>0.39762166127650656</v>
          </cell>
          <cell r="G44">
            <v>0.29285665511605152</v>
          </cell>
          <cell r="K44">
            <v>0.46478172882399521</v>
          </cell>
          <cell r="N44">
            <v>0.3380966046517741</v>
          </cell>
          <cell r="R44">
            <v>1140.5981991320928</v>
          </cell>
          <cell r="V44">
            <v>0.12235670775031506</v>
          </cell>
          <cell r="W44">
            <v>0.8750273511029053</v>
          </cell>
        </row>
        <row r="45">
          <cell r="B45">
            <v>1100</v>
          </cell>
          <cell r="D45">
            <v>0.37307730521776766</v>
          </cell>
          <cell r="G45">
            <v>0.27082976068626258</v>
          </cell>
          <cell r="K45">
            <v>0.44821837617802635</v>
          </cell>
          <cell r="N45">
            <v>0.31857181248401761</v>
          </cell>
          <cell r="R45">
            <v>1127.9620989647956</v>
          </cell>
          <cell r="V45">
            <v>0.1073335724225024</v>
          </cell>
          <cell r="W45">
            <v>0.85334709215246041</v>
          </cell>
        </row>
        <row r="46">
          <cell r="B46">
            <v>1090</v>
          </cell>
          <cell r="D46">
            <v>0.34875569551704472</v>
          </cell>
          <cell r="G46">
            <v>0.24880286625647408</v>
          </cell>
          <cell r="K46">
            <v>0.43150375794446238</v>
          </cell>
          <cell r="N46">
            <v>0.29900869759029614</v>
          </cell>
          <cell r="R46">
            <v>1115.4671916181069</v>
          </cell>
          <cell r="V46">
            <v>9.2084541534187603E-2</v>
          </cell>
          <cell r="W46">
            <v>0.83170873110913912</v>
          </cell>
        </row>
        <row r="47">
          <cell r="B47">
            <v>1080</v>
          </cell>
          <cell r="D47">
            <v>0.32463868475217517</v>
          </cell>
          <cell r="G47">
            <v>0.22677597182668566</v>
          </cell>
          <cell r="K47">
            <v>0.41463508575886043</v>
          </cell>
          <cell r="N47">
            <v>0.27940524116698662</v>
          </cell>
          <cell r="R47">
            <v>1103.105212841451</v>
          </cell>
          <cell r="V47">
            <v>7.6604964962876568E-2</v>
          </cell>
          <cell r="W47">
            <v>0.81010416634572979</v>
          </cell>
        </row>
        <row r="48">
          <cell r="B48">
            <v>1070</v>
          </cell>
          <cell r="D48">
            <v>0.30070905457491998</v>
          </cell>
          <cell r="G48">
            <v>0.20474907739689691</v>
          </cell>
          <cell r="K48">
            <v>0.39760949343974611</v>
          </cell>
          <cell r="N48">
            <v>0.25975939626144379</v>
          </cell>
          <cell r="R48">
            <v>1090.8683620810248</v>
          </cell>
          <cell r="V48">
            <v>6.0890003008276176E-2</v>
          </cell>
          <cell r="W48">
            <v>0.78852563158801248</v>
          </cell>
        </row>
        <row r="49">
          <cell r="B49">
            <v>1050</v>
          </cell>
          <cell r="D49">
            <v>0.27695041320557529</v>
          </cell>
          <cell r="G49">
            <v>0.16069528853731993</v>
          </cell>
          <cell r="K49">
            <v>0.36307567691451226</v>
          </cell>
          <cell r="N49">
            <v>0.22033220247657381</v>
          </cell>
          <cell r="R49">
            <v>1078.7492573649172</v>
          </cell>
          <cell r="V49">
            <v>2.873354392153183E-2</v>
          </cell>
          <cell r="W49">
            <v>0.74541710910604686</v>
          </cell>
        </row>
        <row r="50">
          <cell r="B50">
            <v>1040</v>
          </cell>
          <cell r="D50">
            <v>0.25334710313579978</v>
          </cell>
          <cell r="G50">
            <v>0.13866839410753115</v>
          </cell>
          <cell r="K50">
            <v>0.34556130425437048</v>
          </cell>
          <cell r="N50">
            <v>0.20054660378884023</v>
          </cell>
          <cell r="R50">
            <v>1066.7408948240145</v>
          </cell>
          <cell r="V50">
            <v>1.228130757281337E-2</v>
          </cell>
          <cell r="W50">
            <v>0.72387304219914494</v>
          </cell>
        </row>
        <row r="51">
          <cell r="B51">
            <v>1030</v>
          </cell>
          <cell r="D51">
            <v>0.22988411757923191</v>
          </cell>
          <cell r="G51">
            <v>0.11664149967774276</v>
          </cell>
          <cell r="K51">
            <v>0.32787770798206239</v>
          </cell>
          <cell r="N51">
            <v>0.18071011339974519</v>
          </cell>
          <cell r="R51">
            <v>1054.8366122254552</v>
          </cell>
          <cell r="V51">
            <v>-4.4278215315309757E-3</v>
          </cell>
          <cell r="W51">
            <v>0.70232680618312315</v>
          </cell>
        </row>
        <row r="52">
          <cell r="B52">
            <v>1030</v>
          </cell>
          <cell r="D52">
            <v>0.20654702441883477</v>
          </cell>
          <cell r="G52">
            <v>0.11664149967774276</v>
          </cell>
          <cell r="K52">
            <v>0.32787770798206239</v>
          </cell>
          <cell r="N52">
            <v>0.18071011339974519</v>
          </cell>
          <cell r="R52">
            <v>1043.0300559854691</v>
          </cell>
          <cell r="V52">
            <v>-4.4278215315309757E-3</v>
          </cell>
          <cell r="W52">
            <v>0.70232680618312315</v>
          </cell>
        </row>
        <row r="53">
          <cell r="B53">
            <v>1020</v>
          </cell>
          <cell r="D53">
            <v>0.1833218965723393</v>
          </cell>
          <cell r="G53">
            <v>9.4614605247954203E-2</v>
          </cell>
          <cell r="K53">
            <v>0.31002158609562974</v>
          </cell>
          <cell r="N53">
            <v>0.1608205176380634</v>
          </cell>
          <cell r="R53">
            <v>1031.315151203305</v>
          </cell>
          <cell r="V53">
            <v>-2.13998299522902E-2</v>
          </cell>
          <cell r="W53">
            <v>0.68077196549473518</v>
          </cell>
        </row>
        <row r="54">
          <cell r="B54">
            <v>980</v>
          </cell>
          <cell r="D54">
            <v>0.16019524783939443</v>
          </cell>
          <cell r="G54">
            <v>6.5070275287999512E-3</v>
          </cell>
          <cell r="K54">
            <v>0.2368023034392478</v>
          </cell>
          <cell r="N54">
            <v>8.068539907400997E-2</v>
          </cell>
          <cell r="R54">
            <v>1019.6860743202005</v>
          </cell>
          <cell r="V54">
            <v>-9.2046511067007661E-2</v>
          </cell>
          <cell r="W54">
            <v>0.59434495762942741</v>
          </cell>
        </row>
        <row r="55">
          <cell r="B55">
            <v>969</v>
          </cell>
          <cell r="D55">
            <v>0.13715397341136848</v>
          </cell>
          <cell r="G55">
            <v>-1.7722556343967476E-2</v>
          </cell>
          <cell r="K55">
            <v>0.21614265078851183</v>
          </cell>
          <cell r="N55">
            <v>5.8472997369060212E-2</v>
          </cell>
          <cell r="R55">
            <v>1008.1372280592973</v>
          </cell>
          <cell r="V55">
            <v>-0.11228845489659153</v>
          </cell>
          <cell r="W55">
            <v>0.57048645667517972</v>
          </cell>
        </row>
        <row r="56">
          <cell r="B56">
            <v>960</v>
          </cell>
          <cell r="D56">
            <v>0.11418529432142825</v>
          </cell>
          <cell r="G56">
            <v>-3.7546761330777195E-2</v>
          </cell>
          <cell r="K56">
            <v>0.19906410096079158</v>
          </cell>
          <cell r="N56">
            <v>4.0238585938358114E-2</v>
          </cell>
          <cell r="R56">
            <v>996.66321834589087</v>
          </cell>
          <cell r="V56">
            <v>-0.1291251169393921</v>
          </cell>
          <cell r="W56">
            <v>0.55092680294776453</v>
          </cell>
        </row>
        <row r="57">
          <cell r="B57">
            <v>958</v>
          </cell>
          <cell r="D57">
            <v>9.127670519186655E-2</v>
          </cell>
          <cell r="G57">
            <v>-4.1952140216734907E-2</v>
          </cell>
          <cell r="K57">
            <v>0.19524712778153153</v>
          </cell>
          <cell r="N57">
            <v>3.6178880846337511E-2</v>
          </cell>
          <cell r="R57">
            <v>985.25883294365883</v>
          </cell>
          <cell r="V57">
            <v>-0.13290088862847843</v>
          </cell>
          <cell r="W57">
            <v>0.54657501698257471</v>
          </cell>
        </row>
        <row r="58">
          <cell r="B58">
            <v>941</v>
          </cell>
          <cell r="D58">
            <v>6.8415924700345424E-2</v>
          </cell>
          <cell r="G58">
            <v>-7.9397860747375551E-2</v>
          </cell>
          <cell r="K58">
            <v>0.16247737866017561</v>
          </cell>
          <cell r="N58">
            <v>1.5557209971575625E-3</v>
          </cell>
          <cell r="R58">
            <v>973.91902157292657</v>
          </cell>
          <cell r="V58">
            <v>-0.16551161351639715</v>
          </cell>
          <cell r="W58">
            <v>0.50950086636885084</v>
          </cell>
        </row>
        <row r="59">
          <cell r="B59">
            <v>938</v>
          </cell>
          <cell r="D59">
            <v>4.5590848238853031E-2</v>
          </cell>
          <cell r="G59">
            <v>-8.6005929076312104E-2</v>
          </cell>
          <cell r="K59">
            <v>0.15663307999729775</v>
          </cell>
          <cell r="N59">
            <v>-4.5763110925480278E-3</v>
          </cell>
          <cell r="R59">
            <v>962.63887730230442</v>
          </cell>
          <cell r="V59">
            <v>-0.17136443205407573</v>
          </cell>
          <cell r="W59">
            <v>0.50294167324354322</v>
          </cell>
        </row>
        <row r="60">
          <cell r="B60">
            <v>927</v>
          </cell>
          <cell r="D60">
            <v>2.278950228039205E-2</v>
          </cell>
          <cell r="G60">
            <v>-0.11023551294907954</v>
          </cell>
          <cell r="K60">
            <v>0.13504289104415459</v>
          </cell>
          <cell r="N60">
            <v>-2.7119181043855634E-2</v>
          </cell>
          <cell r="R60">
            <v>951.41361902608742</v>
          </cell>
          <cell r="V60">
            <v>-0.19308386639052619</v>
          </cell>
          <cell r="W60">
            <v>0.47884456077841048</v>
          </cell>
        </row>
        <row r="61">
          <cell r="B61">
            <v>927</v>
          </cell>
          <cell r="D61">
            <v>0</v>
          </cell>
          <cell r="G61">
            <v>-0.11023551294907954</v>
          </cell>
          <cell r="K61">
            <v>0.13504289104415459</v>
          </cell>
          <cell r="N61">
            <v>-2.7119181043855634E-2</v>
          </cell>
          <cell r="R61">
            <v>940.23857485707799</v>
          </cell>
          <cell r="V61">
            <v>-0.19308386639052619</v>
          </cell>
          <cell r="W61">
            <v>0.47884456077841048</v>
          </cell>
        </row>
        <row r="62">
          <cell r="B62">
            <v>920</v>
          </cell>
          <cell r="D62">
            <v>-2.278950228039205E-2</v>
          </cell>
          <cell r="G62">
            <v>-0.12565433904993151</v>
          </cell>
          <cell r="K62">
            <v>0.12116987840354872</v>
          </cell>
          <cell r="N62">
            <v>-4.1513917358193736E-2</v>
          </cell>
          <cell r="R62">
            <v>929.10916627861559</v>
          </cell>
          <cell r="V62">
            <v>-0.20712175994850143</v>
          </cell>
          <cell r="W62">
            <v>0.46346969493046769</v>
          </cell>
        </row>
        <row r="63">
          <cell r="B63">
            <v>920</v>
          </cell>
          <cell r="D63">
            <v>-4.5590848238853031E-2</v>
          </cell>
          <cell r="G63">
            <v>-0.12565433904993151</v>
          </cell>
          <cell r="K63">
            <v>0.12116987840354872</v>
          </cell>
          <cell r="N63">
            <v>-4.1513917358193736E-2</v>
          </cell>
          <cell r="R63">
            <v>918.02089291081438</v>
          </cell>
          <cell r="V63">
            <v>-0.20712175994850143</v>
          </cell>
          <cell r="W63">
            <v>0.46346969493046769</v>
          </cell>
        </row>
        <row r="64">
          <cell r="B64">
            <v>910</v>
          </cell>
          <cell r="D64">
            <v>-6.8415924700345146E-2</v>
          </cell>
          <cell r="G64">
            <v>-0.14768123347972006</v>
          </cell>
          <cell r="K64">
            <v>0.10116707847211263</v>
          </cell>
          <cell r="N64">
            <v>-6.2146511704844989E-2</v>
          </cell>
          <cell r="R64">
            <v>906.96931775465976</v>
          </cell>
          <cell r="V64">
            <v>-0.22747626891513176</v>
          </cell>
          <cell r="W64">
            <v>0.44144747290972342</v>
          </cell>
        </row>
        <row r="65">
          <cell r="B65">
            <v>903</v>
          </cell>
          <cell r="D65">
            <v>-9.127670519186655E-2</v>
          </cell>
          <cell r="G65">
            <v>-0.16310005958057217</v>
          </cell>
          <cell r="K65">
            <v>8.7033896457882162E-2</v>
          </cell>
          <cell r="N65">
            <v>-7.6638758557447589E-2</v>
          </cell>
          <cell r="R65">
            <v>895.95005278390977</v>
          </cell>
          <cell r="V65">
            <v>-0.24193996589719957</v>
          </cell>
          <cell r="W65">
            <v>0.42598905787245872</v>
          </cell>
        </row>
        <row r="66">
          <cell r="B66">
            <v>902</v>
          </cell>
          <cell r="D66">
            <v>-0.11418529432142825</v>
          </cell>
          <cell r="G66">
            <v>-0.16530274902355094</v>
          </cell>
          <cell r="K66">
            <v>8.5005931733949158E-2</v>
          </cell>
          <cell r="N66">
            <v>-7.8712471784010862E-2</v>
          </cell>
          <cell r="R66">
            <v>884.95874475887638</v>
          </cell>
          <cell r="V66">
            <v>-0.24402097460620994</v>
          </cell>
          <cell r="W66">
            <v>0.42377772393939034</v>
          </cell>
        </row>
        <row r="67">
          <cell r="B67">
            <v>900</v>
          </cell>
          <cell r="D67">
            <v>-0.13715397341136848</v>
          </cell>
          <cell r="G67">
            <v>-0.16970812790950876</v>
          </cell>
          <cell r="K67">
            <v>8.0943248653796152E-2</v>
          </cell>
          <cell r="N67">
            <v>-8.286247160081836E-2</v>
          </cell>
          <cell r="R67">
            <v>873.99106113805374</v>
          </cell>
          <cell r="V67">
            <v>-0.24819418530117807</v>
          </cell>
          <cell r="W67">
            <v>0.41935277013891836</v>
          </cell>
        </row>
        <row r="68">
          <cell r="B68">
            <v>880</v>
          </cell>
          <cell r="D68">
            <v>-0.16019524783939418</v>
          </cell>
          <cell r="G68">
            <v>-0.21376191676908576</v>
          </cell>
          <cell r="K68">
            <v>3.9812574442049831E-2</v>
          </cell>
          <cell r="N68">
            <v>-0.12455619863630739</v>
          </cell>
          <cell r="R68">
            <v>863.04267596345483</v>
          </cell>
          <cell r="V68">
            <v>-0.29076808041842245</v>
          </cell>
          <cell r="W68">
            <v>0.37492828621375796</v>
          </cell>
        </row>
        <row r="69">
          <cell r="B69">
            <v>874</v>
          </cell>
          <cell r="D69">
            <v>-0.1833218965723393</v>
          </cell>
          <cell r="G69">
            <v>-0.22697805342695906</v>
          </cell>
          <cell r="K69">
            <v>2.7290943096432776E-2</v>
          </cell>
          <cell r="N69">
            <v>-0.13713520794622891</v>
          </cell>
          <cell r="R69">
            <v>852.1092555931948</v>
          </cell>
          <cell r="V69">
            <v>-0.30384816521596769</v>
          </cell>
          <cell r="W69">
            <v>0.36153582231289599</v>
          </cell>
        </row>
        <row r="70">
          <cell r="B70">
            <v>870</v>
          </cell>
          <cell r="D70">
            <v>-0.20654702441883477</v>
          </cell>
          <cell r="G70">
            <v>-0.23578881119887443</v>
          </cell>
          <cell r="K70">
            <v>1.8895341328417269E-2</v>
          </cell>
          <cell r="N70">
            <v>-0.14554001003712883</v>
          </cell>
          <cell r="R70">
            <v>841.18644415036306</v>
          </cell>
          <cell r="V70">
            <v>-0.31264991062399256</v>
          </cell>
          <cell r="W70">
            <v>0.35258998556911203</v>
          </cell>
        </row>
        <row r="71">
          <cell r="B71">
            <v>857</v>
          </cell>
          <cell r="D71">
            <v>-0.22988411757923222</v>
          </cell>
          <cell r="G71">
            <v>-0.26442377395759958</v>
          </cell>
          <cell r="K71">
            <v>-8.6594277544885627E-3</v>
          </cell>
          <cell r="N71">
            <v>-0.17296216042060902</v>
          </cell>
          <cell r="R71">
            <v>830.26984855020783</v>
          </cell>
          <cell r="V71">
            <v>-0.34171934409065752</v>
          </cell>
          <cell r="W71">
            <v>0.32341577030660518</v>
          </cell>
        </row>
        <row r="72">
          <cell r="B72">
            <v>831</v>
          </cell>
          <cell r="D72">
            <v>-0.25334710313579978</v>
          </cell>
          <cell r="G72">
            <v>-0.32169369947504989</v>
          </cell>
          <cell r="K72">
            <v>-6.5045625799939374E-2</v>
          </cell>
          <cell r="N72">
            <v>-0.2283192306800525</v>
          </cell>
          <cell r="R72">
            <v>819.35502295816366</v>
          </cell>
          <cell r="V72">
            <v>-0.40210205095917567</v>
          </cell>
          <cell r="W72">
            <v>0.26457928806484932</v>
          </cell>
        </row>
        <row r="73">
          <cell r="B73">
            <v>807</v>
          </cell>
          <cell r="D73">
            <v>-0.27695041320557529</v>
          </cell>
          <cell r="G73">
            <v>-0.37455824610654248</v>
          </cell>
          <cell r="K73">
            <v>-0.11868281160896862</v>
          </cell>
          <cell r="N73">
            <v>-0.28006839431074831</v>
          </cell>
          <cell r="R73">
            <v>808.43745251861492</v>
          </cell>
          <cell r="V73">
            <v>-0.46072222849702266</v>
          </cell>
          <cell r="W73">
            <v>0.20964520410055806</v>
          </cell>
        </row>
        <row r="74">
          <cell r="B74">
            <v>795</v>
          </cell>
          <cell r="D74">
            <v>-0.30070905457491998</v>
          </cell>
          <cell r="G74">
            <v>-0.40099051942228864</v>
          </cell>
          <cell r="K74">
            <v>-0.14610261997717272</v>
          </cell>
          <cell r="N74">
            <v>-0.30619337553136383</v>
          </cell>
          <cell r="R74">
            <v>797.51253617839541</v>
          </cell>
          <cell r="V74">
            <v>-0.49116234575521495</v>
          </cell>
          <cell r="W74">
            <v>0.18193865012856439</v>
          </cell>
        </row>
        <row r="75">
          <cell r="B75">
            <v>793</v>
          </cell>
          <cell r="D75">
            <v>-0.32463868475217555</v>
          </cell>
          <cell r="G75">
            <v>-0.40539589830824641</v>
          </cell>
          <cell r="K75">
            <v>-0.15071279363915452</v>
          </cell>
          <cell r="N75">
            <v>-0.310564447226926</v>
          </cell>
          <cell r="R75">
            <v>786.57556840907773</v>
          </cell>
          <cell r="V75">
            <v>-0.49631309166278897</v>
          </cell>
          <cell r="W75">
            <v>0.17730481388966357</v>
          </cell>
        </row>
        <row r="76">
          <cell r="B76">
            <v>780</v>
          </cell>
          <cell r="D76">
            <v>-0.34875569551704472</v>
          </cell>
          <cell r="G76">
            <v>-0.43403086106697131</v>
          </cell>
          <cell r="K76">
            <v>-0.18096534978860129</v>
          </cell>
          <cell r="N76">
            <v>-0.33909765984483548</v>
          </cell>
          <cell r="R76">
            <v>775.62171960757803</v>
          </cell>
          <cell r="V76">
            <v>-0.53035470522274475</v>
          </cell>
          <cell r="W76">
            <v>0.14707037027273132</v>
          </cell>
        </row>
        <row r="77">
          <cell r="B77">
            <v>767</v>
          </cell>
          <cell r="D77">
            <v>-0.37307730521776766</v>
          </cell>
          <cell r="G77">
            <v>-0.46266582382569671</v>
          </cell>
          <cell r="K77">
            <v>-0.21172637599996358</v>
          </cell>
          <cell r="N77">
            <v>-0.36784751676912908</v>
          </cell>
          <cell r="R77">
            <v>764.64601492446513</v>
          </cell>
          <cell r="V77">
            <v>-0.56541465349189146</v>
          </cell>
          <cell r="W77">
            <v>0.11663318302231926</v>
          </cell>
        </row>
        <row r="78">
          <cell r="B78">
            <v>766</v>
          </cell>
          <cell r="D78">
            <v>-0.39762166127650656</v>
          </cell>
          <cell r="G78">
            <v>-0.46486851326867545</v>
          </cell>
          <cell r="K78">
            <v>-0.21411416234790043</v>
          </cell>
          <cell r="N78">
            <v>-0.37006828278374776</v>
          </cell>
          <cell r="R78">
            <v>753.64331123262161</v>
          </cell>
          <cell r="V78">
            <v>-0.56815565095573839</v>
          </cell>
          <cell r="W78">
            <v>0.1142833024534539</v>
          </cell>
        </row>
        <row r="79">
          <cell r="B79">
            <v>766</v>
          </cell>
          <cell r="D79">
            <v>-0.42240795461816927</v>
          </cell>
          <cell r="G79">
            <v>-0.46486851326867545</v>
          </cell>
          <cell r="K79">
            <v>-0.21411416234790043</v>
          </cell>
          <cell r="N79">
            <v>-0.37006828278374776</v>
          </cell>
          <cell r="R79">
            <v>742.6082719039365</v>
          </cell>
          <cell r="V79">
            <v>-0.56815565095573839</v>
          </cell>
          <cell r="W79">
            <v>0.1142833024534539</v>
          </cell>
        </row>
        <row r="80">
          <cell r="B80">
            <v>760</v>
          </cell>
          <cell r="D80">
            <v>-0.44745654804896379</v>
          </cell>
          <cell r="G80">
            <v>-0.47808464992654859</v>
          </cell>
          <cell r="K80">
            <v>-0.22850667145138889</v>
          </cell>
          <cell r="N80">
            <v>-0.38342119989675233</v>
          </cell>
          <cell r="R80">
            <v>731.5353390069007</v>
          </cell>
          <cell r="V80">
            <v>-0.5847384134596284</v>
          </cell>
          <cell r="W80">
            <v>0.10015801165873248</v>
          </cell>
        </row>
        <row r="81">
          <cell r="B81">
            <v>752</v>
          </cell>
          <cell r="D81">
            <v>-0.47278912099226728</v>
          </cell>
          <cell r="G81">
            <v>-0.49570616547037949</v>
          </cell>
          <cell r="K81">
            <v>-0.24787444981532786</v>
          </cell>
          <cell r="N81">
            <v>-0.40130185147683878</v>
          </cell>
          <cell r="R81">
            <v>720.41870247083671</v>
          </cell>
          <cell r="V81">
            <v>-0.60722319726062945</v>
          </cell>
          <cell r="W81">
            <v>8.125431992143424E-2</v>
          </cell>
        </row>
        <row r="82">
          <cell r="B82">
            <v>740</v>
          </cell>
          <cell r="D82">
            <v>-0.49842883345871808</v>
          </cell>
          <cell r="G82">
            <v>-0.52213843878612565</v>
          </cell>
          <cell r="K82">
            <v>-0.27731591001704592</v>
          </cell>
          <cell r="N82">
            <v>-0.42829202952693018</v>
          </cell>
          <cell r="R82">
            <v>709.25226568006246</v>
          </cell>
          <cell r="V82">
            <v>-0.64179115336426829</v>
          </cell>
          <cell r="W82">
            <v>5.2746729102244809E-2</v>
          </cell>
        </row>
        <row r="83">
          <cell r="B83">
            <v>709</v>
          </cell>
          <cell r="D83">
            <v>-0.52440051270804078</v>
          </cell>
          <cell r="G83">
            <v>-0.59042181151847051</v>
          </cell>
          <cell r="K83">
            <v>-0.35564032131198242</v>
          </cell>
          <cell r="N83">
            <v>-0.49901036874188243</v>
          </cell>
          <cell r="R83">
            <v>698.02960685980406</v>
          </cell>
          <cell r="V83">
            <v>-0.73624568590432726</v>
          </cell>
          <cell r="W83">
            <v>-2.176088906028241E-2</v>
          </cell>
        </row>
        <row r="84">
          <cell r="B84">
            <v>690</v>
          </cell>
          <cell r="D84">
            <v>-0.55073086678221428</v>
          </cell>
          <cell r="G84">
            <v>-0.63227291093506877</v>
          </cell>
          <cell r="K84">
            <v>-0.40535677563942329</v>
          </cell>
          <cell r="N84">
            <v>-0.54311183684460473</v>
          </cell>
          <cell r="R84">
            <v>686.7439354900132</v>
          </cell>
          <cell r="V84">
            <v>-0.79831704517083768</v>
          </cell>
          <cell r="W84">
            <v>-6.8052266339144296E-2</v>
          </cell>
        </row>
        <row r="85">
          <cell r="B85">
            <v>689</v>
          </cell>
          <cell r="D85">
            <v>-0.57744872999290109</v>
          </cell>
          <cell r="G85">
            <v>-0.63447560037804773</v>
          </cell>
          <cell r="K85">
            <v>-0.40801121841957211</v>
          </cell>
          <cell r="N85">
            <v>-0.54544983712122463</v>
          </cell>
          <cell r="R85">
            <v>675.38804282696708</v>
          </cell>
          <cell r="V85">
            <v>-0.80168241724944667</v>
          </cell>
          <cell r="W85">
            <v>-7.0501899985369682E-2</v>
          </cell>
        </row>
        <row r="86">
          <cell r="B86">
            <v>676</v>
          </cell>
          <cell r="D86">
            <v>-0.60458534658323715</v>
          </cell>
          <cell r="G86">
            <v>-0.66311056313677275</v>
          </cell>
          <cell r="K86">
            <v>-0.44287394823099901</v>
          </cell>
          <cell r="N86">
            <v>-0.57600307107640325</v>
          </cell>
          <cell r="R86">
            <v>663.9542454170537</v>
          </cell>
          <cell r="V86">
            <v>-0.84640264705967105</v>
          </cell>
          <cell r="W86">
            <v>-0.10246743297606496</v>
          </cell>
        </row>
        <row r="87">
          <cell r="B87">
            <v>655</v>
          </cell>
          <cell r="D87">
            <v>-0.63217470022530076</v>
          </cell>
          <cell r="G87">
            <v>-0.70936704143932883</v>
          </cell>
          <cell r="K87">
            <v>-0.50063230618873944</v>
          </cell>
          <cell r="N87">
            <v>-0.62600801542991846</v>
          </cell>
          <cell r="R87">
            <v>652.43432024104675</v>
          </cell>
          <cell r="V87">
            <v>-0.9228197012910393</v>
          </cell>
          <cell r="W87">
            <v>-0.15457209405267716</v>
          </cell>
        </row>
        <row r="88">
          <cell r="B88">
            <v>651</v>
          </cell>
          <cell r="D88">
            <v>-0.66025389885446362</v>
          </cell>
          <cell r="G88">
            <v>-0.71817779921124403</v>
          </cell>
          <cell r="K88">
            <v>-0.51184359990437178</v>
          </cell>
          <cell r="N88">
            <v>-0.63562772417079905</v>
          </cell>
          <cell r="R88">
            <v>640.81942981536906</v>
          </cell>
          <cell r="V88">
            <v>-0.93802468627193369</v>
          </cell>
          <cell r="W88">
            <v>-0.1645613902014727</v>
          </cell>
        </row>
        <row r="89">
          <cell r="B89">
            <v>645</v>
          </cell>
          <cell r="D89">
            <v>-0.68886362670887458</v>
          </cell>
          <cell r="G89">
            <v>-0.73139393586911716</v>
          </cell>
          <cell r="K89">
            <v>-0.52879036890789632</v>
          </cell>
          <cell r="N89">
            <v>-0.65011628838559232</v>
          </cell>
          <cell r="R89">
            <v>629.10003517870837</v>
          </cell>
          <cell r="V89">
            <v>-0.9612586566515936</v>
          </cell>
          <cell r="W89">
            <v>-0.17958341084063992</v>
          </cell>
        </row>
        <row r="90">
          <cell r="B90">
            <v>628</v>
          </cell>
          <cell r="D90">
            <v>-0.71804867851300969</v>
          </cell>
          <cell r="G90">
            <v>-0.76883965639975804</v>
          </cell>
          <cell r="K90">
            <v>-0.57767630038462814</v>
          </cell>
          <cell r="N90">
            <v>-0.69156380142118901</v>
          </cell>
          <cell r="R90">
            <v>617.26579418019173</v>
          </cell>
          <cell r="V90">
            <v>-1.0301194560742017</v>
          </cell>
          <cell r="W90">
            <v>-0.22238854001523578</v>
          </cell>
        </row>
        <row r="91">
          <cell r="B91">
            <v>626</v>
          </cell>
          <cell r="D91">
            <v>-0.74785859476330196</v>
          </cell>
          <cell r="G91">
            <v>-0.77324503528571487</v>
          </cell>
          <cell r="K91">
            <v>-0.58351438500329744</v>
          </cell>
          <cell r="N91">
            <v>-0.69647964378547245</v>
          </cell>
          <cell r="R91">
            <v>605.30544182056735</v>
          </cell>
          <cell r="V91">
            <v>-1.0385408517916968</v>
          </cell>
          <cell r="W91">
            <v>-0.22744745188287896</v>
          </cell>
        </row>
        <row r="92">
          <cell r="B92">
            <v>610</v>
          </cell>
          <cell r="D92">
            <v>-0.77834842238484403</v>
          </cell>
          <cell r="G92">
            <v>-0.80848806637337678</v>
          </cell>
          <cell r="K92">
            <v>-0.63090183403779587</v>
          </cell>
          <cell r="N92">
            <v>-0.7361194398542471</v>
          </cell>
          <cell r="R92">
            <v>593.20664852734706</v>
          </cell>
          <cell r="V92">
            <v>-1.1086621337231357</v>
          </cell>
          <cell r="W92">
            <v>-0.26808555794960776</v>
          </cell>
        </row>
        <row r="93">
          <cell r="B93">
            <v>605</v>
          </cell>
          <cell r="D93">
            <v>-0.80957963211883521</v>
          </cell>
          <cell r="G93">
            <v>-0.81950151358827172</v>
          </cell>
          <cell r="K93">
            <v>-0.64596560611966436</v>
          </cell>
          <cell r="N93">
            <v>-0.74862412603535988</v>
          </cell>
          <cell r="R93">
            <v>580.95585109349383</v>
          </cell>
          <cell r="V93">
            <v>-1.1316707568886766</v>
          </cell>
          <cell r="W93">
            <v>-0.28084357577456665</v>
          </cell>
        </row>
        <row r="94">
          <cell r="B94">
            <v>588</v>
          </cell>
          <cell r="D94">
            <v>-0.84162123357291474</v>
          </cell>
          <cell r="G94">
            <v>-0.85694723411891205</v>
          </cell>
          <cell r="K94">
            <v>-0.69813015233970099</v>
          </cell>
          <cell r="N94">
            <v>-0.79157686420508744</v>
          </cell>
          <cell r="R94">
            <v>568.53804946997718</v>
          </cell>
          <cell r="V94">
            <v>-1.214473264051309</v>
          </cell>
          <cell r="W94">
            <v>-0.32441409177824942</v>
          </cell>
        </row>
        <row r="95">
          <cell r="B95">
            <v>572</v>
          </cell>
          <cell r="D95">
            <v>-0.87455114194530725</v>
          </cell>
          <cell r="G95">
            <v>-0.8921902652065743</v>
          </cell>
          <cell r="K95">
            <v>-0.7486226780433195</v>
          </cell>
          <cell r="N95">
            <v>-0.83264843324750537</v>
          </cell>
          <cell r="R95">
            <v>555.93656052094946</v>
          </cell>
          <cell r="V95">
            <v>-1.3001314801087289</v>
          </cell>
          <cell r="W95">
            <v>-0.36566722019427256</v>
          </cell>
        </row>
        <row r="96">
          <cell r="B96">
            <v>559</v>
          </cell>
          <cell r="D96">
            <v>-0.90845786853738464</v>
          </cell>
          <cell r="G96">
            <v>-0.92082522796529886</v>
          </cell>
          <cell r="K96">
            <v>-0.79069896735029355</v>
          </cell>
          <cell r="N96">
            <v>-0.86650638569475802</v>
          </cell>
          <cell r="R96">
            <v>543.13271699960876</v>
          </cell>
          <cell r="V96">
            <v>-1.3767455542821301</v>
          </cell>
          <cell r="W96">
            <v>-0.39933222122310902</v>
          </cell>
        </row>
        <row r="97">
          <cell r="B97">
            <v>551</v>
          </cell>
          <cell r="D97">
            <v>-0.94344263258565308</v>
          </cell>
          <cell r="G97">
            <v>-0.93844674350912893</v>
          </cell>
          <cell r="K97">
            <v>-0.81708123281974132</v>
          </cell>
          <cell r="N97">
            <v>-0.88756931052286725</v>
          </cell>
          <cell r="R97">
            <v>530.10549604533651</v>
          </cell>
          <cell r="V97">
            <v>-1.4277867159248241</v>
          </cell>
          <cell r="W97">
            <v>-0.42010225325985673</v>
          </cell>
        </row>
        <row r="98">
          <cell r="B98">
            <v>541</v>
          </cell>
          <cell r="D98">
            <v>-0.97962202818372091</v>
          </cell>
          <cell r="G98">
            <v>-0.96047363793891838</v>
          </cell>
          <cell r="K98">
            <v>-0.85060301193889476</v>
          </cell>
          <cell r="N98">
            <v>-0.91415107602951484</v>
          </cell>
          <cell r="R98">
            <v>516.83105592606057</v>
          </cell>
          <cell r="V98">
            <v>-1.4967390689397824</v>
          </cell>
          <cell r="W98">
            <v>-0.44610878770079093</v>
          </cell>
        </row>
        <row r="99">
          <cell r="B99">
            <v>521</v>
          </cell>
          <cell r="D99">
            <v>-1.0171314326204672</v>
          </cell>
          <cell r="G99">
            <v>-1.0045274267984963</v>
          </cell>
          <cell r="K99">
            <v>-0.91954668019723962</v>
          </cell>
          <cell r="N99">
            <v>-0.96820022507189074</v>
          </cell>
          <cell r="R99">
            <v>503.28215176185756</v>
          </cell>
          <cell r="V99">
            <v>-1.6581809356532307</v>
          </cell>
          <cell r="W99">
            <v>-0.49820657206659369</v>
          </cell>
        </row>
        <row r="100">
          <cell r="B100">
            <v>512</v>
          </cell>
          <cell r="D100">
            <v>-1.0561294201171834</v>
          </cell>
          <cell r="G100">
            <v>-1.0243516317853039</v>
          </cell>
          <cell r="K100">
            <v>-0.95143933961622584</v>
          </cell>
          <cell r="N100">
            <v>-0.99292748235690653</v>
          </cell>
          <cell r="R100">
            <v>489.42738931583756</v>
          </cell>
          <cell r="V100">
            <v>-1.7457600904155421</v>
          </cell>
          <cell r="W100">
            <v>-0.52165559436579245</v>
          </cell>
        </row>
        <row r="101">
          <cell r="B101">
            <v>496</v>
          </cell>
          <cell r="D101">
            <v>-1.096803562093513</v>
          </cell>
          <cell r="G101">
            <v>-1.0595946628729669</v>
          </cell>
          <cell r="K101">
            <v>-1.0095470129631534</v>
          </cell>
          <cell r="N101">
            <v>-1.0375458221268847</v>
          </cell>
          <cell r="R101">
            <v>475.23025860470835</v>
          </cell>
          <cell r="V101">
            <v>-1.9416158949689739</v>
          </cell>
          <cell r="W101">
            <v>-0.56328458028483075</v>
          </cell>
        </row>
        <row r="102">
          <cell r="B102">
            <v>481</v>
          </cell>
          <cell r="D102">
            <v>-1.1393781759359911</v>
          </cell>
          <cell r="G102">
            <v>-1.0926350045176501</v>
          </cell>
          <cell r="K102">
            <v>-1.0657511625024154</v>
          </cell>
          <cell r="N102">
            <v>-1.0801838278739042</v>
          </cell>
          <cell r="R102">
            <v>460.64786271105544</v>
          </cell>
          <cell r="V102">
            <v>-2.2261013512011401</v>
          </cell>
          <cell r="W102">
            <v>-0.60216412588631996</v>
          </cell>
        </row>
        <row r="103">
          <cell r="B103">
            <v>473</v>
          </cell>
          <cell r="D103">
            <v>-1.1841248707343368</v>
          </cell>
          <cell r="G103">
            <v>-1.1102565200614807</v>
          </cell>
          <cell r="K103">
            <v>-1.0964476971626145</v>
          </cell>
          <cell r="N103">
            <v>-1.1032614910262593</v>
          </cell>
          <cell r="R103">
            <v>445.62921604828142</v>
          </cell>
          <cell r="V103">
            <v>-2.5018636116898678</v>
          </cell>
          <cell r="W103">
            <v>-0.62280655550337061</v>
          </cell>
        </row>
        <row r="104">
          <cell r="B104">
            <v>402</v>
          </cell>
          <cell r="D104">
            <v>-1.2313772057634214</v>
          </cell>
          <cell r="G104">
            <v>-1.2666474705129793</v>
          </cell>
          <cell r="K104">
            <v>-1.394123641147432</v>
          </cell>
          <cell r="N104">
            <v>-1.3198866454610996</v>
          </cell>
          <cell r="R104">
            <v>430.11292034270548</v>
          </cell>
          <cell r="W104">
            <v>-0.79983048001155554</v>
          </cell>
        </row>
        <row r="105">
          <cell r="B105">
            <v>390</v>
          </cell>
          <cell r="D105">
            <v>-1.2815515655446006</v>
          </cell>
          <cell r="G105">
            <v>-1.2930797438287267</v>
          </cell>
          <cell r="K105">
            <v>-1.4495896426726134</v>
          </cell>
          <cell r="N105">
            <v>-1.3589073514420447</v>
          </cell>
          <cell r="R105">
            <v>414.02391728639998</v>
          </cell>
          <cell r="W105">
            <v>-0.82794484645736621</v>
          </cell>
        </row>
        <row r="106">
          <cell r="B106">
            <v>375</v>
          </cell>
          <cell r="D106">
            <v>-1.3351777361189361</v>
          </cell>
          <cell r="G106">
            <v>-1.3261200854734088</v>
          </cell>
          <cell r="K106">
            <v>-1.5213728813352789</v>
          </cell>
          <cell r="N106">
            <v>-1.408824797025525</v>
          </cell>
          <cell r="R106">
            <v>397.26882893289155</v>
          </cell>
          <cell r="W106">
            <v>-0.86198633089203547</v>
          </cell>
        </row>
        <row r="107">
          <cell r="B107">
            <v>371</v>
          </cell>
          <cell r="D107">
            <v>-1.3929451967300128</v>
          </cell>
          <cell r="G107">
            <v>-1.334930843245324</v>
          </cell>
          <cell r="K107">
            <v>-1.5410002863364478</v>
          </cell>
          <cell r="N107">
            <v>-1.4223618178288122</v>
          </cell>
          <cell r="R107">
            <v>379.7290598341234</v>
          </cell>
          <cell r="W107">
            <v>-0.87083277673135173</v>
          </cell>
        </row>
        <row r="108">
          <cell r="B108">
            <v>331</v>
          </cell>
          <cell r="D108">
            <v>-1.4557760251170166</v>
          </cell>
          <cell r="G108">
            <v>-1.4230384209644795</v>
          </cell>
          <cell r="K108">
            <v>-1.7498005831584231</v>
          </cell>
          <cell r="N108">
            <v>-1.5635395642328624</v>
          </cell>
          <cell r="R108">
            <v>361.25019882903081</v>
          </cell>
          <cell r="W108">
            <v>-0.95281960428336054</v>
          </cell>
        </row>
        <row r="109">
          <cell r="B109">
            <v>310</v>
          </cell>
          <cell r="D109">
            <v>-1.5249453577626169</v>
          </cell>
          <cell r="G109">
            <v>-1.4692948992670334</v>
          </cell>
          <cell r="K109">
            <v>-1.8697655041111905</v>
          </cell>
          <cell r="N109">
            <v>-1.6424329687293477</v>
          </cell>
          <cell r="R109">
            <v>341.62498307431474</v>
          </cell>
          <cell r="W109">
            <v>-0.99026391721604801</v>
          </cell>
        </row>
        <row r="110">
          <cell r="B110">
            <v>305</v>
          </cell>
          <cell r="D110">
            <v>-1.6022926552158758</v>
          </cell>
          <cell r="G110">
            <v>-1.480308346481928</v>
          </cell>
          <cell r="K110">
            <v>-1.8995261269218089</v>
          </cell>
          <cell r="N110">
            <v>-1.6617671805361218</v>
          </cell>
          <cell r="R110">
            <v>320.56433324390122</v>
          </cell>
          <cell r="W110">
            <v>-0.99852657552887636</v>
          </cell>
        </row>
        <row r="111">
          <cell r="B111">
            <v>302</v>
          </cell>
          <cell r="D111">
            <v>-1.6906216295848984</v>
          </cell>
          <cell r="G111">
            <v>-1.4869164148108647</v>
          </cell>
          <cell r="K111">
            <v>-1.9176175886537636</v>
          </cell>
          <cell r="N111">
            <v>-1.6734754214677863</v>
          </cell>
          <cell r="R111">
            <v>297.64444275735309</v>
          </cell>
          <cell r="W111">
            <v>-1.0033577784494374</v>
          </cell>
        </row>
        <row r="112">
          <cell r="B112">
            <v>288</v>
          </cell>
          <cell r="D112">
            <v>-1.7945384156293684</v>
          </cell>
          <cell r="G112">
            <v>-1.5177540670125687</v>
          </cell>
          <cell r="K112">
            <v>-2.0044926477021696</v>
          </cell>
          <cell r="N112">
            <v>-1.7292332703427569</v>
          </cell>
          <cell r="R112">
            <v>272.20044238139565</v>
          </cell>
          <cell r="W112">
            <v>-1.0246125016540903</v>
          </cell>
        </row>
        <row r="113">
          <cell r="B113">
            <v>190</v>
          </cell>
          <cell r="D113">
            <v>-1.9224794690779812</v>
          </cell>
          <cell r="G113">
            <v>-1.7336176324244965</v>
          </cell>
          <cell r="K113">
            <v>-2.7657552572194146</v>
          </cell>
          <cell r="N113">
            <v>-2.1884884292252149</v>
          </cell>
          <cell r="R113">
            <v>243.08197681532758</v>
          </cell>
          <cell r="W113">
            <v>-1.1118378758134979</v>
          </cell>
        </row>
        <row r="114">
          <cell r="B114">
            <v>158</v>
          </cell>
          <cell r="D114">
            <v>-2.0928377985057733</v>
          </cell>
          <cell r="G114">
            <v>-1.8041036945998203</v>
          </cell>
          <cell r="K114">
            <v>-3.103304288536298</v>
          </cell>
          <cell r="N114">
            <v>-2.3776194804174016</v>
          </cell>
          <cell r="R114">
            <v>207.96242628627991</v>
          </cell>
          <cell r="W114">
            <v>-1.1206368393849813</v>
          </cell>
        </row>
        <row r="115">
          <cell r="B115">
            <v>125</v>
          </cell>
          <cell r="D115">
            <v>-2.3618944465849738</v>
          </cell>
          <cell r="G115">
            <v>-1.8767924462181229</v>
          </cell>
          <cell r="K115">
            <v>-3.5320948130603327</v>
          </cell>
          <cell r="N115">
            <v>-2.6071397743269804</v>
          </cell>
          <cell r="R115">
            <v>160.48891155859363</v>
          </cell>
          <cell r="W115">
            <v>-1.124169723297215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4"/>
  <sheetViews>
    <sheetView tabSelected="1" topLeftCell="I54" workbookViewId="0">
      <selection activeCell="D9" sqref="D9:E100"/>
    </sheetView>
  </sheetViews>
  <sheetFormatPr defaultRowHeight="15" x14ac:dyDescent="0.25"/>
  <cols>
    <col min="1" max="1" width="14" customWidth="1"/>
    <col min="10" max="10" width="12" bestFit="1" customWidth="1"/>
    <col min="11" max="11" width="11" customWidth="1"/>
    <col min="12" max="12" width="11.28515625" customWidth="1"/>
  </cols>
  <sheetData>
    <row r="1" spans="1:26" x14ac:dyDescent="0.25">
      <c r="A1" t="s">
        <v>6</v>
      </c>
      <c r="B1">
        <f>AVERAGE(B9:B100)</f>
        <v>545</v>
      </c>
      <c r="C1" t="s">
        <v>12</v>
      </c>
      <c r="I1" s="6" t="s">
        <v>10</v>
      </c>
    </row>
    <row r="2" spans="1:26" x14ac:dyDescent="0.25">
      <c r="A2" t="s">
        <v>7</v>
      </c>
      <c r="B2">
        <f>VAR(B9:B100)</f>
        <v>134934.54945054944</v>
      </c>
      <c r="C2" t="s">
        <v>13</v>
      </c>
      <c r="I2" t="s">
        <v>11</v>
      </c>
    </row>
    <row r="3" spans="1:26" x14ac:dyDescent="0.25">
      <c r="A3" t="s">
        <v>8</v>
      </c>
      <c r="B3">
        <f>STDEV(B9:B100)</f>
        <v>367.33438370311791</v>
      </c>
      <c r="C3" t="s">
        <v>14</v>
      </c>
      <c r="I3" t="s">
        <v>20</v>
      </c>
    </row>
    <row r="4" spans="1:26" x14ac:dyDescent="0.25">
      <c r="A4" t="s">
        <v>9</v>
      </c>
      <c r="B4">
        <f>SKEW(B9:B100)</f>
        <v>1.1524424281083134</v>
      </c>
      <c r="C4" t="s">
        <v>15</v>
      </c>
      <c r="I4" t="s">
        <v>35</v>
      </c>
    </row>
    <row r="5" spans="1:26" x14ac:dyDescent="0.25">
      <c r="I5" t="s">
        <v>36</v>
      </c>
    </row>
    <row r="7" spans="1:26" x14ac:dyDescent="0.25">
      <c r="D7" t="s">
        <v>18</v>
      </c>
      <c r="F7" t="s">
        <v>24</v>
      </c>
      <c r="G7" t="s">
        <v>23</v>
      </c>
    </row>
    <row r="8" spans="1:26" ht="45" x14ac:dyDescent="0.25">
      <c r="A8" t="s">
        <v>0</v>
      </c>
      <c r="B8" t="s">
        <v>1</v>
      </c>
      <c r="D8" t="s">
        <v>17</v>
      </c>
      <c r="E8" t="s">
        <v>1</v>
      </c>
      <c r="F8" s="7" t="s">
        <v>19</v>
      </c>
      <c r="G8" s="7" t="s">
        <v>22</v>
      </c>
      <c r="I8" s="6" t="s">
        <v>16</v>
      </c>
    </row>
    <row r="9" spans="1:26" ht="15.75" thickBot="1" x14ac:dyDescent="0.3">
      <c r="A9" s="1">
        <v>5225</v>
      </c>
      <c r="B9">
        <v>450</v>
      </c>
      <c r="D9">
        <v>1</v>
      </c>
      <c r="E9">
        <v>1650</v>
      </c>
      <c r="F9">
        <f>1-D9/(1+$K$22)</f>
        <v>0.989247311827957</v>
      </c>
      <c r="G9" s="8">
        <f>($K$22+1)/D9</f>
        <v>93</v>
      </c>
      <c r="W9" t="s">
        <v>32</v>
      </c>
    </row>
    <row r="10" spans="1:26" x14ac:dyDescent="0.25">
      <c r="A10" s="1">
        <v>5392</v>
      </c>
      <c r="B10">
        <v>117</v>
      </c>
      <c r="D10">
        <v>2</v>
      </c>
      <c r="E10">
        <v>1620</v>
      </c>
      <c r="F10">
        <f t="shared" ref="F10:F73" si="0">1-D10/(1+$K$22)</f>
        <v>0.978494623655914</v>
      </c>
      <c r="G10" s="8">
        <f t="shared" ref="G10:G73" si="1">($K$22+1)/D10</f>
        <v>46.5</v>
      </c>
      <c r="J10" s="4" t="s">
        <v>2</v>
      </c>
      <c r="K10" s="4" t="s">
        <v>3</v>
      </c>
      <c r="L10" t="s">
        <v>4</v>
      </c>
      <c r="M10" t="s">
        <v>5</v>
      </c>
      <c r="W10" t="s">
        <v>31</v>
      </c>
      <c r="X10" t="s">
        <v>33</v>
      </c>
      <c r="Y10" t="s">
        <v>34</v>
      </c>
      <c r="Z10" t="s">
        <v>21</v>
      </c>
    </row>
    <row r="11" spans="1:26" x14ac:dyDescent="0.25">
      <c r="A11" s="1">
        <v>5963</v>
      </c>
      <c r="B11">
        <v>1020</v>
      </c>
      <c r="D11">
        <v>3</v>
      </c>
      <c r="E11">
        <v>1570</v>
      </c>
      <c r="F11">
        <f t="shared" si="0"/>
        <v>0.967741935483871</v>
      </c>
      <c r="G11" s="8">
        <f t="shared" si="1"/>
        <v>31</v>
      </c>
      <c r="I11">
        <v>0</v>
      </c>
      <c r="J11" s="5"/>
      <c r="K11" s="2"/>
      <c r="W11">
        <v>1500</v>
      </c>
      <c r="X11">
        <f>NORMDIST(W11,$B$1,$B$3,TRUE)</f>
        <v>0.99533624522122255</v>
      </c>
      <c r="Y11">
        <f>1-X11</f>
        <v>4.6637547787774514E-3</v>
      </c>
      <c r="Z11">
        <f>1/Y11</f>
        <v>214.41950690686576</v>
      </c>
    </row>
    <row r="12" spans="1:26" x14ac:dyDescent="0.25">
      <c r="A12" s="1">
        <v>6345</v>
      </c>
      <c r="B12">
        <v>1620</v>
      </c>
      <c r="D12">
        <v>4</v>
      </c>
      <c r="E12">
        <v>1460</v>
      </c>
      <c r="F12">
        <f t="shared" si="0"/>
        <v>0.956989247311828</v>
      </c>
      <c r="G12" s="8">
        <f t="shared" si="1"/>
        <v>23.25</v>
      </c>
      <c r="I12">
        <v>200</v>
      </c>
      <c r="J12" s="5">
        <f>(I11+I12)/2</f>
        <v>100</v>
      </c>
      <c r="K12" s="2">
        <v>15</v>
      </c>
      <c r="L12">
        <f t="shared" ref="L12:L20" si="2">K12/$K$22</f>
        <v>0.16304347826086957</v>
      </c>
      <c r="M12">
        <f>M11+L12</f>
        <v>0.16304347826086957</v>
      </c>
    </row>
    <row r="13" spans="1:26" x14ac:dyDescent="0.25">
      <c r="A13" s="1">
        <v>7054</v>
      </c>
      <c r="B13">
        <v>289</v>
      </c>
      <c r="D13">
        <v>5</v>
      </c>
      <c r="E13">
        <v>1400</v>
      </c>
      <c r="F13">
        <f t="shared" si="0"/>
        <v>0.94623655913978499</v>
      </c>
      <c r="G13" s="8">
        <f t="shared" si="1"/>
        <v>18.600000000000001</v>
      </c>
      <c r="I13">
        <v>400</v>
      </c>
      <c r="J13" s="5">
        <f t="shared" ref="J13:J20" si="3">(I12+I13)/2</f>
        <v>300</v>
      </c>
      <c r="K13" s="2">
        <v>23</v>
      </c>
      <c r="L13">
        <f t="shared" si="2"/>
        <v>0.25</v>
      </c>
      <c r="M13">
        <f t="shared" ref="M13:M20" si="4">M12+L13</f>
        <v>0.41304347826086957</v>
      </c>
      <c r="W13" t="s">
        <v>21</v>
      </c>
      <c r="X13" t="s">
        <v>33</v>
      </c>
      <c r="Y13" t="s">
        <v>31</v>
      </c>
    </row>
    <row r="14" spans="1:26" x14ac:dyDescent="0.25">
      <c r="A14" s="1">
        <v>7448</v>
      </c>
      <c r="B14">
        <v>880</v>
      </c>
      <c r="D14">
        <v>6</v>
      </c>
      <c r="E14">
        <v>1270</v>
      </c>
      <c r="F14">
        <f t="shared" si="0"/>
        <v>0.93548387096774199</v>
      </c>
      <c r="G14" s="8">
        <f t="shared" si="1"/>
        <v>15.5</v>
      </c>
      <c r="I14">
        <v>600</v>
      </c>
      <c r="J14" s="5">
        <f t="shared" si="3"/>
        <v>500</v>
      </c>
      <c r="K14" s="2">
        <v>20</v>
      </c>
      <c r="L14">
        <f t="shared" si="2"/>
        <v>0.21739130434782608</v>
      </c>
      <c r="M14">
        <f t="shared" si="4"/>
        <v>0.63043478260869568</v>
      </c>
      <c r="W14">
        <v>50</v>
      </c>
      <c r="X14">
        <f>1-1/W14</f>
        <v>0.98</v>
      </c>
      <c r="Y14">
        <f>NORMINV(X14,$B$1,$B$3)</f>
        <v>1299.4125903678901</v>
      </c>
    </row>
    <row r="15" spans="1:26" x14ac:dyDescent="0.25">
      <c r="A15" s="1">
        <v>7796</v>
      </c>
      <c r="B15">
        <v>975</v>
      </c>
      <c r="D15">
        <v>7</v>
      </c>
      <c r="E15">
        <v>1230</v>
      </c>
      <c r="F15">
        <f t="shared" si="0"/>
        <v>0.92473118279569888</v>
      </c>
      <c r="G15" s="8">
        <f t="shared" si="1"/>
        <v>13.285714285714286</v>
      </c>
      <c r="I15">
        <v>800</v>
      </c>
      <c r="J15" s="5">
        <f t="shared" si="3"/>
        <v>700</v>
      </c>
      <c r="K15" s="2">
        <v>15</v>
      </c>
      <c r="L15">
        <f t="shared" si="2"/>
        <v>0.16304347826086957</v>
      </c>
      <c r="M15">
        <f t="shared" si="4"/>
        <v>0.79347826086956519</v>
      </c>
    </row>
    <row r="16" spans="1:26" x14ac:dyDescent="0.25">
      <c r="A16" s="1">
        <v>8162</v>
      </c>
      <c r="B16">
        <v>1100</v>
      </c>
      <c r="D16">
        <v>8</v>
      </c>
      <c r="E16">
        <v>1100</v>
      </c>
      <c r="F16">
        <f t="shared" si="0"/>
        <v>0.91397849462365588</v>
      </c>
      <c r="G16" s="8">
        <f t="shared" si="1"/>
        <v>11.625</v>
      </c>
      <c r="I16">
        <v>1000</v>
      </c>
      <c r="J16" s="5">
        <f t="shared" si="3"/>
        <v>900</v>
      </c>
      <c r="K16" s="2">
        <v>10</v>
      </c>
      <c r="L16">
        <f t="shared" si="2"/>
        <v>0.10869565217391304</v>
      </c>
      <c r="M16">
        <f t="shared" si="4"/>
        <v>0.90217391304347827</v>
      </c>
    </row>
    <row r="17" spans="1:13" x14ac:dyDescent="0.25">
      <c r="A17" s="1">
        <v>8531</v>
      </c>
      <c r="B17">
        <v>998</v>
      </c>
      <c r="D17">
        <v>9</v>
      </c>
      <c r="E17">
        <v>1020</v>
      </c>
      <c r="F17">
        <f t="shared" si="0"/>
        <v>0.90322580645161288</v>
      </c>
      <c r="G17" s="8">
        <f t="shared" si="1"/>
        <v>10.333333333333334</v>
      </c>
      <c r="I17">
        <v>1200</v>
      </c>
      <c r="J17" s="5">
        <f t="shared" si="3"/>
        <v>1100</v>
      </c>
      <c r="K17" s="2">
        <v>2</v>
      </c>
      <c r="L17">
        <f t="shared" si="2"/>
        <v>2.1739130434782608E-2</v>
      </c>
      <c r="M17">
        <f t="shared" si="4"/>
        <v>0.92391304347826086</v>
      </c>
    </row>
    <row r="18" spans="1:13" x14ac:dyDescent="0.25">
      <c r="A18" s="1">
        <v>8880</v>
      </c>
      <c r="B18">
        <v>415</v>
      </c>
      <c r="D18">
        <v>10</v>
      </c>
      <c r="E18">
        <v>998</v>
      </c>
      <c r="F18">
        <f t="shared" si="0"/>
        <v>0.89247311827956988</v>
      </c>
      <c r="G18" s="8">
        <f t="shared" si="1"/>
        <v>9.3000000000000007</v>
      </c>
      <c r="I18">
        <v>1400</v>
      </c>
      <c r="J18" s="5">
        <f t="shared" si="3"/>
        <v>1300</v>
      </c>
      <c r="K18" s="2">
        <v>3</v>
      </c>
      <c r="L18">
        <f t="shared" si="2"/>
        <v>3.2608695652173912E-2</v>
      </c>
      <c r="M18">
        <f t="shared" si="4"/>
        <v>0.95652173913043481</v>
      </c>
    </row>
    <row r="19" spans="1:13" x14ac:dyDescent="0.25">
      <c r="A19" s="1">
        <v>9239</v>
      </c>
      <c r="B19">
        <v>362</v>
      </c>
      <c r="D19">
        <v>11</v>
      </c>
      <c r="E19">
        <v>975</v>
      </c>
      <c r="F19">
        <f t="shared" si="0"/>
        <v>0.88172043010752688</v>
      </c>
      <c r="G19" s="8">
        <f t="shared" si="1"/>
        <v>8.454545454545455</v>
      </c>
      <c r="I19">
        <v>1600</v>
      </c>
      <c r="J19" s="5">
        <f t="shared" si="3"/>
        <v>1500</v>
      </c>
      <c r="K19" s="2">
        <v>2</v>
      </c>
      <c r="L19">
        <f t="shared" si="2"/>
        <v>2.1739130434782608E-2</v>
      </c>
      <c r="M19">
        <f t="shared" si="4"/>
        <v>0.97826086956521741</v>
      </c>
    </row>
    <row r="20" spans="1:13" x14ac:dyDescent="0.25">
      <c r="A20" s="1">
        <v>9593</v>
      </c>
      <c r="B20">
        <v>264</v>
      </c>
      <c r="D20">
        <v>12</v>
      </c>
      <c r="E20">
        <v>906</v>
      </c>
      <c r="F20">
        <f t="shared" si="0"/>
        <v>0.87096774193548387</v>
      </c>
      <c r="G20" s="8">
        <f t="shared" si="1"/>
        <v>7.75</v>
      </c>
      <c r="I20">
        <v>1800</v>
      </c>
      <c r="J20" s="5">
        <f t="shared" si="3"/>
        <v>1700</v>
      </c>
      <c r="K20" s="2">
        <v>2</v>
      </c>
      <c r="L20">
        <f t="shared" si="2"/>
        <v>2.1739130434782608E-2</v>
      </c>
      <c r="M20">
        <f t="shared" si="4"/>
        <v>1</v>
      </c>
    </row>
    <row r="21" spans="1:13" ht="15.75" thickBot="1" x14ac:dyDescent="0.3">
      <c r="A21" s="1">
        <v>9984</v>
      </c>
      <c r="B21">
        <v>738</v>
      </c>
      <c r="D21">
        <v>13</v>
      </c>
      <c r="E21">
        <v>880</v>
      </c>
      <c r="F21">
        <f t="shared" si="0"/>
        <v>0.86021505376344087</v>
      </c>
      <c r="G21" s="8">
        <f t="shared" si="1"/>
        <v>7.1538461538461542</v>
      </c>
      <c r="J21" s="3"/>
      <c r="K21" s="3"/>
    </row>
    <row r="22" spans="1:13" x14ac:dyDescent="0.25">
      <c r="A22" s="1">
        <v>10347</v>
      </c>
      <c r="B22">
        <v>842</v>
      </c>
      <c r="D22">
        <v>14</v>
      </c>
      <c r="E22">
        <v>856</v>
      </c>
      <c r="F22">
        <f t="shared" si="0"/>
        <v>0.84946236559139787</v>
      </c>
      <c r="G22" s="8">
        <f t="shared" si="1"/>
        <v>6.6428571428571432</v>
      </c>
      <c r="K22">
        <f>SUM(K11:K20)</f>
        <v>92</v>
      </c>
    </row>
    <row r="23" spans="1:13" x14ac:dyDescent="0.25">
      <c r="A23" s="1">
        <v>10722</v>
      </c>
      <c r="B23">
        <v>467</v>
      </c>
      <c r="D23">
        <v>15</v>
      </c>
      <c r="E23">
        <v>856</v>
      </c>
      <c r="F23">
        <f t="shared" si="0"/>
        <v>0.83870967741935487</v>
      </c>
      <c r="G23" s="8">
        <f t="shared" si="1"/>
        <v>6.2</v>
      </c>
    </row>
    <row r="24" spans="1:13" x14ac:dyDescent="0.25">
      <c r="A24" s="1">
        <v>11073</v>
      </c>
      <c r="B24">
        <v>244</v>
      </c>
      <c r="D24">
        <v>16</v>
      </c>
      <c r="E24">
        <v>848</v>
      </c>
      <c r="F24">
        <f t="shared" si="0"/>
        <v>0.82795698924731176</v>
      </c>
      <c r="G24" s="8">
        <f t="shared" si="1"/>
        <v>5.8125</v>
      </c>
    </row>
    <row r="25" spans="1:13" x14ac:dyDescent="0.25">
      <c r="A25" s="1">
        <v>11253</v>
      </c>
      <c r="B25">
        <v>115</v>
      </c>
      <c r="D25">
        <v>17</v>
      </c>
      <c r="E25">
        <v>842</v>
      </c>
      <c r="F25">
        <f t="shared" si="0"/>
        <v>0.81720430107526876</v>
      </c>
      <c r="G25" s="8">
        <f t="shared" si="1"/>
        <v>5.4705882352941178</v>
      </c>
    </row>
    <row r="26" spans="1:13" x14ac:dyDescent="0.25">
      <c r="A26" s="1">
        <v>11823</v>
      </c>
      <c r="B26">
        <v>787</v>
      </c>
      <c r="D26">
        <v>18</v>
      </c>
      <c r="E26">
        <v>830</v>
      </c>
      <c r="F26">
        <f t="shared" si="0"/>
        <v>0.80645161290322576</v>
      </c>
      <c r="G26" s="8">
        <f t="shared" si="1"/>
        <v>5.166666666666667</v>
      </c>
    </row>
    <row r="27" spans="1:13" x14ac:dyDescent="0.25">
      <c r="A27" s="1">
        <v>12196</v>
      </c>
      <c r="B27">
        <v>346</v>
      </c>
      <c r="D27">
        <v>19</v>
      </c>
      <c r="E27">
        <v>810</v>
      </c>
      <c r="F27">
        <f t="shared" si="0"/>
        <v>0.79569892473118276</v>
      </c>
      <c r="G27" s="8">
        <f t="shared" si="1"/>
        <v>4.8947368421052628</v>
      </c>
    </row>
    <row r="28" spans="1:13" x14ac:dyDescent="0.25">
      <c r="A28" s="1">
        <v>12349</v>
      </c>
      <c r="B28">
        <v>127</v>
      </c>
      <c r="D28">
        <v>20</v>
      </c>
      <c r="E28">
        <v>796</v>
      </c>
      <c r="F28">
        <f t="shared" si="0"/>
        <v>0.78494623655913975</v>
      </c>
      <c r="G28" s="8">
        <f t="shared" si="1"/>
        <v>4.6500000000000004</v>
      </c>
    </row>
    <row r="29" spans="1:13" x14ac:dyDescent="0.25">
      <c r="A29" s="1">
        <v>12896</v>
      </c>
      <c r="B29">
        <v>328</v>
      </c>
      <c r="D29">
        <v>21</v>
      </c>
      <c r="E29">
        <v>787</v>
      </c>
      <c r="F29">
        <f t="shared" si="0"/>
        <v>0.77419354838709675</v>
      </c>
      <c r="G29" s="8">
        <f t="shared" si="1"/>
        <v>4.4285714285714288</v>
      </c>
    </row>
    <row r="30" spans="1:13" x14ac:dyDescent="0.25">
      <c r="A30" s="1">
        <v>13275</v>
      </c>
      <c r="B30">
        <v>1270</v>
      </c>
      <c r="D30">
        <v>22</v>
      </c>
      <c r="E30">
        <v>783</v>
      </c>
      <c r="F30">
        <f t="shared" si="0"/>
        <v>0.76344086021505375</v>
      </c>
      <c r="G30" s="8">
        <f t="shared" si="1"/>
        <v>4.2272727272727275</v>
      </c>
    </row>
    <row r="31" spans="1:13" x14ac:dyDescent="0.25">
      <c r="A31" s="1">
        <v>13643</v>
      </c>
      <c r="B31">
        <v>674</v>
      </c>
      <c r="D31">
        <v>23</v>
      </c>
      <c r="E31">
        <v>773</v>
      </c>
      <c r="F31">
        <f t="shared" si="0"/>
        <v>0.75268817204301075</v>
      </c>
      <c r="G31" s="8">
        <f t="shared" si="1"/>
        <v>4.0434782608695654</v>
      </c>
    </row>
    <row r="32" spans="1:13" x14ac:dyDescent="0.25">
      <c r="A32" s="1">
        <v>13993</v>
      </c>
      <c r="B32">
        <v>810</v>
      </c>
      <c r="D32">
        <v>24</v>
      </c>
      <c r="E32">
        <v>759</v>
      </c>
      <c r="F32">
        <f t="shared" si="0"/>
        <v>0.74193548387096775</v>
      </c>
      <c r="G32" s="8">
        <f t="shared" si="1"/>
        <v>3.875</v>
      </c>
    </row>
    <row r="33" spans="1:12" x14ac:dyDescent="0.25">
      <c r="A33" s="1">
        <v>14326</v>
      </c>
      <c r="B33">
        <v>208</v>
      </c>
      <c r="D33">
        <v>25</v>
      </c>
      <c r="E33">
        <v>738</v>
      </c>
      <c r="F33">
        <f t="shared" si="0"/>
        <v>0.73118279569892475</v>
      </c>
      <c r="G33" s="8">
        <f t="shared" si="1"/>
        <v>3.72</v>
      </c>
    </row>
    <row r="34" spans="1:12" x14ac:dyDescent="0.25">
      <c r="A34" s="1">
        <v>14743</v>
      </c>
      <c r="B34">
        <v>134</v>
      </c>
      <c r="D34">
        <v>26</v>
      </c>
      <c r="E34">
        <v>717</v>
      </c>
      <c r="F34">
        <f t="shared" si="0"/>
        <v>0.72043010752688175</v>
      </c>
      <c r="G34" s="8">
        <f t="shared" si="1"/>
        <v>3.5769230769230771</v>
      </c>
    </row>
    <row r="35" spans="1:12" x14ac:dyDescent="0.25">
      <c r="A35" s="1">
        <v>15100</v>
      </c>
      <c r="B35">
        <v>106</v>
      </c>
      <c r="D35">
        <v>27</v>
      </c>
      <c r="E35">
        <v>710</v>
      </c>
      <c r="F35">
        <f t="shared" si="0"/>
        <v>0.70967741935483875</v>
      </c>
      <c r="G35" s="8">
        <f t="shared" si="1"/>
        <v>3.4444444444444446</v>
      </c>
    </row>
    <row r="36" spans="1:12" x14ac:dyDescent="0.25">
      <c r="A36" s="1">
        <v>15445</v>
      </c>
      <c r="B36">
        <v>201</v>
      </c>
      <c r="D36">
        <v>28</v>
      </c>
      <c r="E36">
        <v>681</v>
      </c>
      <c r="F36">
        <f t="shared" si="0"/>
        <v>0.69892473118279574</v>
      </c>
      <c r="G36" s="8">
        <f t="shared" si="1"/>
        <v>3.3214285714285716</v>
      </c>
    </row>
    <row r="37" spans="1:12" x14ac:dyDescent="0.25">
      <c r="A37" s="1">
        <v>15816</v>
      </c>
      <c r="B37">
        <v>610</v>
      </c>
      <c r="D37">
        <v>29</v>
      </c>
      <c r="E37">
        <v>674</v>
      </c>
      <c r="F37">
        <f t="shared" si="0"/>
        <v>0.68817204301075274</v>
      </c>
      <c r="G37" s="8">
        <f t="shared" si="1"/>
        <v>3.2068965517241379</v>
      </c>
    </row>
    <row r="38" spans="1:12" x14ac:dyDescent="0.25">
      <c r="A38" s="1">
        <v>16192</v>
      </c>
      <c r="B38">
        <v>238</v>
      </c>
      <c r="D38">
        <v>30</v>
      </c>
      <c r="E38">
        <v>654</v>
      </c>
      <c r="F38">
        <f t="shared" si="0"/>
        <v>0.67741935483870974</v>
      </c>
      <c r="G38" s="8">
        <f t="shared" si="1"/>
        <v>3.1</v>
      </c>
    </row>
    <row r="39" spans="1:12" x14ac:dyDescent="0.25">
      <c r="A39" s="1">
        <v>16594</v>
      </c>
      <c r="B39">
        <v>417</v>
      </c>
      <c r="D39">
        <v>31</v>
      </c>
      <c r="E39">
        <v>652</v>
      </c>
      <c r="F39">
        <f t="shared" si="0"/>
        <v>0.66666666666666674</v>
      </c>
      <c r="G39" s="8">
        <f t="shared" si="1"/>
        <v>3</v>
      </c>
    </row>
    <row r="40" spans="1:12" x14ac:dyDescent="0.25">
      <c r="A40" s="1">
        <v>16911</v>
      </c>
      <c r="B40">
        <v>1230</v>
      </c>
      <c r="D40">
        <v>32</v>
      </c>
      <c r="E40">
        <v>631</v>
      </c>
      <c r="F40">
        <f t="shared" si="0"/>
        <v>0.65591397849462363</v>
      </c>
      <c r="G40" s="8">
        <f t="shared" si="1"/>
        <v>2.90625</v>
      </c>
    </row>
    <row r="41" spans="1:12" ht="60" x14ac:dyDescent="0.25">
      <c r="A41" s="1">
        <v>17291</v>
      </c>
      <c r="B41">
        <v>305</v>
      </c>
      <c r="D41">
        <v>33</v>
      </c>
      <c r="E41">
        <v>622</v>
      </c>
      <c r="F41">
        <f t="shared" si="0"/>
        <v>0.64516129032258063</v>
      </c>
      <c r="G41" s="8">
        <f t="shared" si="1"/>
        <v>2.8181818181818183</v>
      </c>
      <c r="I41" t="s">
        <v>31</v>
      </c>
      <c r="J41" s="7" t="s">
        <v>25</v>
      </c>
      <c r="K41" s="7" t="s">
        <v>26</v>
      </c>
      <c r="L41" s="7" t="s">
        <v>30</v>
      </c>
    </row>
    <row r="42" spans="1:12" x14ac:dyDescent="0.25">
      <c r="A42" s="1">
        <v>17661</v>
      </c>
      <c r="B42">
        <v>759</v>
      </c>
      <c r="D42">
        <v>34</v>
      </c>
      <c r="E42">
        <v>610</v>
      </c>
      <c r="F42">
        <f t="shared" si="0"/>
        <v>0.63440860215053763</v>
      </c>
      <c r="G42" s="8">
        <f t="shared" si="1"/>
        <v>2.7352941176470589</v>
      </c>
      <c r="I42">
        <v>100</v>
      </c>
      <c r="J42">
        <f>NORMDIST(I42,$B$1,$B$3,FALSE)</f>
        <v>5.2140014892923753E-4</v>
      </c>
      <c r="K42">
        <f>L11/200</f>
        <v>0</v>
      </c>
      <c r="L42">
        <f>NORMDIST(I42,$B$1,$B$3,TRUE)</f>
        <v>0.11286526766497748</v>
      </c>
    </row>
    <row r="43" spans="1:12" x14ac:dyDescent="0.25">
      <c r="A43" s="1">
        <v>18011</v>
      </c>
      <c r="B43">
        <v>538</v>
      </c>
      <c r="D43">
        <v>35</v>
      </c>
      <c r="E43">
        <v>584</v>
      </c>
      <c r="F43">
        <f t="shared" si="0"/>
        <v>0.62365591397849462</v>
      </c>
      <c r="G43" s="8">
        <f t="shared" si="1"/>
        <v>2.657142857142857</v>
      </c>
      <c r="I43">
        <v>300</v>
      </c>
      <c r="J43">
        <f>NORMDIST(I43,$B$1,$B$3,FALSE)</f>
        <v>8.6946389994676729E-4</v>
      </c>
      <c r="K43">
        <f t="shared" ref="K43:K51" si="5">L12/200</f>
        <v>8.1521739130434789E-4</v>
      </c>
      <c r="L43">
        <f t="shared" ref="L43:L51" si="6">NORMDIST(I43,$B$1,$B$3,TRUE)</f>
        <v>0.25239652966430026</v>
      </c>
    </row>
    <row r="44" spans="1:12" x14ac:dyDescent="0.25">
      <c r="A44" s="1">
        <v>18401</v>
      </c>
      <c r="B44">
        <v>856</v>
      </c>
      <c r="D44">
        <v>36</v>
      </c>
      <c r="E44">
        <v>572</v>
      </c>
      <c r="F44">
        <f t="shared" si="0"/>
        <v>0.61290322580645162</v>
      </c>
      <c r="G44" s="8">
        <f t="shared" si="1"/>
        <v>2.5833333333333335</v>
      </c>
      <c r="I44">
        <v>500</v>
      </c>
      <c r="J44">
        <f t="shared" ref="J44:J51" si="7">NORMDIST(I44,$B$1,$B$3,FALSE)</f>
        <v>1.077927857154975E-3</v>
      </c>
      <c r="K44">
        <f t="shared" si="5"/>
        <v>1.25E-3</v>
      </c>
      <c r="L44">
        <f t="shared" si="6"/>
        <v>0.45124986514683091</v>
      </c>
    </row>
    <row r="45" spans="1:12" x14ac:dyDescent="0.25">
      <c r="A45" s="1">
        <v>18738</v>
      </c>
      <c r="B45">
        <v>622</v>
      </c>
      <c r="D45">
        <v>37</v>
      </c>
      <c r="E45">
        <v>539</v>
      </c>
      <c r="F45">
        <f t="shared" si="0"/>
        <v>0.60215053763440862</v>
      </c>
      <c r="G45" s="8">
        <f t="shared" si="1"/>
        <v>2.5135135135135136</v>
      </c>
      <c r="I45">
        <v>700</v>
      </c>
      <c r="J45">
        <f t="shared" si="7"/>
        <v>9.9354049585738836E-4</v>
      </c>
      <c r="K45">
        <f t="shared" si="5"/>
        <v>1.0869565217391304E-3</v>
      </c>
      <c r="L45">
        <f t="shared" si="6"/>
        <v>0.66347247908571105</v>
      </c>
    </row>
    <row r="46" spans="1:12" x14ac:dyDescent="0.25">
      <c r="A46" s="1">
        <v>19118</v>
      </c>
      <c r="B46">
        <v>1400</v>
      </c>
      <c r="D46">
        <v>38</v>
      </c>
      <c r="E46">
        <v>538</v>
      </c>
      <c r="F46">
        <f t="shared" si="0"/>
        <v>0.59139784946236551</v>
      </c>
      <c r="G46" s="8">
        <f t="shared" si="1"/>
        <v>2.4473684210526314</v>
      </c>
      <c r="I46">
        <v>900</v>
      </c>
      <c r="J46">
        <f t="shared" si="7"/>
        <v>6.8083078939039777E-4</v>
      </c>
      <c r="K46">
        <f t="shared" si="5"/>
        <v>8.1521739130434789E-4</v>
      </c>
      <c r="L46">
        <f t="shared" si="6"/>
        <v>0.83308344978818394</v>
      </c>
    </row>
    <row r="47" spans="1:12" x14ac:dyDescent="0.25">
      <c r="A47" s="1">
        <v>19499</v>
      </c>
      <c r="B47">
        <v>309</v>
      </c>
      <c r="D47">
        <v>39</v>
      </c>
      <c r="E47">
        <v>524</v>
      </c>
      <c r="F47">
        <f t="shared" si="0"/>
        <v>0.58064516129032251</v>
      </c>
      <c r="G47" s="8">
        <f t="shared" si="1"/>
        <v>2.3846153846153846</v>
      </c>
      <c r="I47">
        <v>1100</v>
      </c>
      <c r="J47">
        <f t="shared" si="7"/>
        <v>3.4685706030134498E-4</v>
      </c>
      <c r="K47">
        <f t="shared" si="5"/>
        <v>5.4347826086956522E-4</v>
      </c>
      <c r="L47">
        <f t="shared" si="6"/>
        <v>0.9345911198169522</v>
      </c>
    </row>
    <row r="48" spans="1:12" x14ac:dyDescent="0.25">
      <c r="A48" s="1">
        <v>19832</v>
      </c>
      <c r="B48">
        <v>317</v>
      </c>
      <c r="D48">
        <v>40</v>
      </c>
      <c r="E48">
        <v>515</v>
      </c>
      <c r="F48">
        <f t="shared" si="0"/>
        <v>0.56989247311827951</v>
      </c>
      <c r="G48" s="8">
        <f t="shared" si="1"/>
        <v>2.3250000000000002</v>
      </c>
      <c r="I48">
        <v>1300</v>
      </c>
      <c r="J48">
        <f t="shared" si="7"/>
        <v>1.3137708670734195E-4</v>
      </c>
      <c r="K48">
        <f t="shared" si="5"/>
        <v>1.0869565217391303E-4</v>
      </c>
      <c r="L48">
        <f t="shared" si="6"/>
        <v>0.98007729909453412</v>
      </c>
    </row>
    <row r="49" spans="1:14" x14ac:dyDescent="0.25">
      <c r="A49" s="1">
        <v>20216</v>
      </c>
      <c r="B49">
        <v>457</v>
      </c>
      <c r="D49">
        <v>41</v>
      </c>
      <c r="E49">
        <v>491</v>
      </c>
      <c r="F49">
        <f t="shared" si="0"/>
        <v>0.55913978494623651</v>
      </c>
      <c r="G49" s="8">
        <f t="shared" si="1"/>
        <v>2.2682926829268291</v>
      </c>
      <c r="I49">
        <v>1500</v>
      </c>
      <c r="J49">
        <f t="shared" si="7"/>
        <v>3.6995291367396844E-5</v>
      </c>
      <c r="K49">
        <f t="shared" si="5"/>
        <v>1.6304347826086955E-4</v>
      </c>
      <c r="L49">
        <f t="shared" si="6"/>
        <v>0.99533624522122255</v>
      </c>
    </row>
    <row r="50" spans="1:14" x14ac:dyDescent="0.25">
      <c r="A50" s="1">
        <v>20447</v>
      </c>
      <c r="B50">
        <v>572</v>
      </c>
      <c r="D50">
        <v>42</v>
      </c>
      <c r="E50">
        <v>477</v>
      </c>
      <c r="F50">
        <f t="shared" si="0"/>
        <v>0.54838709677419351</v>
      </c>
      <c r="G50" s="8">
        <f t="shared" si="1"/>
        <v>2.2142857142857144</v>
      </c>
      <c r="I50">
        <v>1700</v>
      </c>
      <c r="J50">
        <f t="shared" si="7"/>
        <v>7.7451710568837637E-6</v>
      </c>
      <c r="K50">
        <f t="shared" si="5"/>
        <v>1.0869565217391303E-4</v>
      </c>
      <c r="L50">
        <f t="shared" si="6"/>
        <v>0.99916750305802504</v>
      </c>
    </row>
    <row r="51" spans="1:14" x14ac:dyDescent="0.25">
      <c r="A51" s="1">
        <v>20959</v>
      </c>
      <c r="B51">
        <v>466</v>
      </c>
      <c r="D51">
        <v>43</v>
      </c>
      <c r="E51">
        <v>472</v>
      </c>
      <c r="F51">
        <f t="shared" si="0"/>
        <v>0.5376344086021505</v>
      </c>
      <c r="G51" s="8">
        <f t="shared" si="1"/>
        <v>2.1627906976744184</v>
      </c>
      <c r="I51">
        <v>1900</v>
      </c>
      <c r="J51">
        <f t="shared" si="7"/>
        <v>1.2055169260637372E-6</v>
      </c>
      <c r="K51">
        <f t="shared" si="5"/>
        <v>1.0869565217391303E-4</v>
      </c>
      <c r="L51">
        <f t="shared" si="6"/>
        <v>0.99988731506439543</v>
      </c>
    </row>
    <row r="52" spans="1:14" x14ac:dyDescent="0.25">
      <c r="A52" s="1">
        <v>21311</v>
      </c>
      <c r="B52">
        <v>515</v>
      </c>
      <c r="D52">
        <v>44</v>
      </c>
      <c r="E52">
        <v>471</v>
      </c>
      <c r="F52">
        <f t="shared" si="0"/>
        <v>0.5268817204301075</v>
      </c>
      <c r="G52" s="8">
        <f t="shared" si="1"/>
        <v>2.1136363636363638</v>
      </c>
    </row>
    <row r="53" spans="1:14" x14ac:dyDescent="0.25">
      <c r="A53" s="1">
        <v>21666</v>
      </c>
      <c r="B53">
        <v>281</v>
      </c>
      <c r="D53">
        <v>45</v>
      </c>
      <c r="E53">
        <v>467</v>
      </c>
      <c r="F53">
        <f t="shared" si="0"/>
        <v>0.5161290322580645</v>
      </c>
      <c r="G53" s="8">
        <f t="shared" si="1"/>
        <v>2.0666666666666669</v>
      </c>
    </row>
    <row r="54" spans="1:14" x14ac:dyDescent="0.25">
      <c r="A54" s="1">
        <v>22016</v>
      </c>
      <c r="B54">
        <v>318</v>
      </c>
      <c r="D54">
        <v>46</v>
      </c>
      <c r="E54">
        <v>466</v>
      </c>
      <c r="F54">
        <f t="shared" si="0"/>
        <v>0.5053763440860215</v>
      </c>
      <c r="G54" s="8">
        <f t="shared" si="1"/>
        <v>2.0217391304347827</v>
      </c>
      <c r="J54" t="s">
        <v>76</v>
      </c>
      <c r="K54" s="11">
        <f>Lognormal!C1</f>
        <v>2.635261052556241</v>
      </c>
      <c r="N54" s="6" t="s">
        <v>55</v>
      </c>
    </row>
    <row r="55" spans="1:14" x14ac:dyDescent="0.25">
      <c r="A55" s="1">
        <v>22390</v>
      </c>
      <c r="B55">
        <v>115</v>
      </c>
      <c r="D55">
        <v>47</v>
      </c>
      <c r="E55">
        <v>463</v>
      </c>
      <c r="F55">
        <f t="shared" si="0"/>
        <v>0.4946236559139785</v>
      </c>
      <c r="G55" s="8">
        <f t="shared" si="1"/>
        <v>1.9787234042553192</v>
      </c>
      <c r="J55" t="s">
        <v>77</v>
      </c>
      <c r="K55" s="11">
        <f>Lognormal!C3</f>
        <v>0.31071831357180674</v>
      </c>
      <c r="N55" t="s">
        <v>56</v>
      </c>
    </row>
    <row r="56" spans="1:14" x14ac:dyDescent="0.25">
      <c r="A56" s="1">
        <v>22756</v>
      </c>
      <c r="B56">
        <v>830</v>
      </c>
      <c r="D56">
        <v>48</v>
      </c>
      <c r="E56">
        <v>459</v>
      </c>
      <c r="F56">
        <f t="shared" si="0"/>
        <v>0.4838709677419355</v>
      </c>
      <c r="G56" s="8">
        <f t="shared" si="1"/>
        <v>1.9375</v>
      </c>
      <c r="N56" t="s">
        <v>57</v>
      </c>
    </row>
    <row r="57" spans="1:14" x14ac:dyDescent="0.25">
      <c r="A57" s="1">
        <v>23043</v>
      </c>
      <c r="B57">
        <v>524</v>
      </c>
      <c r="D57">
        <v>49</v>
      </c>
      <c r="E57">
        <v>457</v>
      </c>
      <c r="F57">
        <f t="shared" si="0"/>
        <v>0.4731182795698925</v>
      </c>
      <c r="G57" s="8">
        <f t="shared" si="1"/>
        <v>1.8979591836734695</v>
      </c>
      <c r="I57" t="s">
        <v>28</v>
      </c>
    </row>
    <row r="58" spans="1:14" x14ac:dyDescent="0.25">
      <c r="A58" s="1">
        <v>23512</v>
      </c>
      <c r="B58">
        <v>472</v>
      </c>
      <c r="D58">
        <v>50</v>
      </c>
      <c r="E58">
        <v>450</v>
      </c>
      <c r="F58">
        <f t="shared" si="0"/>
        <v>0.4623655913978495</v>
      </c>
      <c r="G58" s="8">
        <f t="shared" si="1"/>
        <v>1.86</v>
      </c>
      <c r="I58" t="s">
        <v>27</v>
      </c>
      <c r="J58" t="s">
        <v>29</v>
      </c>
      <c r="K58" t="s">
        <v>75</v>
      </c>
    </row>
    <row r="59" spans="1:14" x14ac:dyDescent="0.25">
      <c r="A59" s="1">
        <v>23855</v>
      </c>
      <c r="B59">
        <v>717</v>
      </c>
      <c r="D59">
        <v>51</v>
      </c>
      <c r="E59">
        <v>417</v>
      </c>
      <c r="F59">
        <f t="shared" si="0"/>
        <v>0.45161290322580649</v>
      </c>
      <c r="G59" s="8">
        <f t="shared" si="1"/>
        <v>1.8235294117647058</v>
      </c>
      <c r="I59">
        <v>-100</v>
      </c>
      <c r="J59">
        <f>NORMDIST(I59,$B$1,$B$3,FALSE)</f>
        <v>2.3246013396168374E-4</v>
      </c>
    </row>
    <row r="60" spans="1:14" x14ac:dyDescent="0.25">
      <c r="A60" s="1">
        <v>24181</v>
      </c>
      <c r="B60">
        <v>142</v>
      </c>
      <c r="D60">
        <v>52</v>
      </c>
      <c r="E60">
        <v>416</v>
      </c>
      <c r="F60">
        <f t="shared" si="0"/>
        <v>0.44086021505376349</v>
      </c>
      <c r="G60" s="8">
        <f t="shared" si="1"/>
        <v>1.7884615384615385</v>
      </c>
      <c r="I60">
        <f>I59+20</f>
        <v>-80</v>
      </c>
      <c r="J60">
        <f>NORMDIST(I60,$B$1,$B$3,FALSE)</f>
        <v>2.5540191677906395E-4</v>
      </c>
    </row>
    <row r="61" spans="1:14" x14ac:dyDescent="0.25">
      <c r="A61" s="1">
        <v>24602</v>
      </c>
      <c r="B61">
        <v>631</v>
      </c>
      <c r="D61">
        <v>53</v>
      </c>
      <c r="E61">
        <v>415</v>
      </c>
      <c r="F61">
        <f t="shared" si="0"/>
        <v>0.43010752688172038</v>
      </c>
      <c r="G61" s="8">
        <f t="shared" si="1"/>
        <v>1.7547169811320755</v>
      </c>
      <c r="I61">
        <f t="shared" ref="I61:I124" si="8">I60+20</f>
        <v>-60</v>
      </c>
      <c r="J61">
        <f t="shared" ref="J61:J124" si="9">NORMDIST(I61,$B$1,$B$3,FALSE)</f>
        <v>2.7977725074259757E-4</v>
      </c>
    </row>
    <row r="62" spans="1:14" x14ac:dyDescent="0.25">
      <c r="A62" s="1">
        <v>24963</v>
      </c>
      <c r="B62">
        <v>372</v>
      </c>
      <c r="D62">
        <v>54</v>
      </c>
      <c r="E62">
        <v>408</v>
      </c>
      <c r="F62">
        <f t="shared" si="0"/>
        <v>0.41935483870967738</v>
      </c>
      <c r="G62" s="8">
        <f t="shared" si="1"/>
        <v>1.7222222222222223</v>
      </c>
      <c r="I62">
        <f t="shared" si="8"/>
        <v>-40</v>
      </c>
      <c r="J62">
        <f t="shared" si="9"/>
        <v>3.0557176416234877E-4</v>
      </c>
    </row>
    <row r="63" spans="1:14" x14ac:dyDescent="0.25">
      <c r="A63" s="1">
        <v>25317</v>
      </c>
      <c r="B63">
        <v>652</v>
      </c>
      <c r="D63">
        <v>55</v>
      </c>
      <c r="E63">
        <v>392</v>
      </c>
      <c r="F63">
        <f t="shared" si="0"/>
        <v>0.40860215053763438</v>
      </c>
      <c r="G63" s="8">
        <f t="shared" si="1"/>
        <v>1.6909090909090909</v>
      </c>
      <c r="I63">
        <f t="shared" si="8"/>
        <v>-20</v>
      </c>
      <c r="J63">
        <f t="shared" si="9"/>
        <v>3.3275655710163395E-4</v>
      </c>
    </row>
    <row r="64" spans="1:14" x14ac:dyDescent="0.25">
      <c r="A64" s="1">
        <v>25695</v>
      </c>
      <c r="B64">
        <v>408</v>
      </c>
      <c r="D64">
        <v>56</v>
      </c>
      <c r="E64">
        <v>372</v>
      </c>
      <c r="F64">
        <f t="shared" si="0"/>
        <v>0.39784946236559138</v>
      </c>
      <c r="G64" s="8">
        <f t="shared" si="1"/>
        <v>1.6607142857142858</v>
      </c>
      <c r="I64">
        <f t="shared" si="8"/>
        <v>0</v>
      </c>
      <c r="J64">
        <f t="shared" si="9"/>
        <v>3.6128722074204564E-4</v>
      </c>
    </row>
    <row r="65" spans="1:11" x14ac:dyDescent="0.25">
      <c r="A65" s="1">
        <v>26069</v>
      </c>
      <c r="B65">
        <v>856</v>
      </c>
      <c r="D65">
        <v>57</v>
      </c>
      <c r="E65">
        <v>362</v>
      </c>
      <c r="F65">
        <f t="shared" si="0"/>
        <v>0.38709677419354838</v>
      </c>
      <c r="G65" s="8">
        <f t="shared" si="1"/>
        <v>1.631578947368421</v>
      </c>
      <c r="I65">
        <f t="shared" si="8"/>
        <v>20</v>
      </c>
      <c r="J65">
        <f t="shared" si="9"/>
        <v>3.9110300750697509E-4</v>
      </c>
      <c r="K65">
        <f>1/(LN(10)*I65*$K$55*SQRT(2*PI()))*EXP(-0.5*((LOG10(I65)-$K$54)/$K$55)^2)</f>
        <v>2.7631362672852919E-6</v>
      </c>
    </row>
    <row r="66" spans="1:11" x14ac:dyDescent="0.25">
      <c r="A66" s="1">
        <v>26428</v>
      </c>
      <c r="B66">
        <v>710</v>
      </c>
      <c r="D66">
        <v>58</v>
      </c>
      <c r="E66">
        <v>351</v>
      </c>
      <c r="F66">
        <f t="shared" si="0"/>
        <v>0.37634408602150538</v>
      </c>
      <c r="G66" s="8">
        <f t="shared" si="1"/>
        <v>1.603448275862069</v>
      </c>
      <c r="I66">
        <f t="shared" si="8"/>
        <v>40</v>
      </c>
      <c r="J66">
        <f t="shared" si="9"/>
        <v>4.221261806923781E-4</v>
      </c>
      <c r="K66">
        <f>1/(LN(10)*I66*$K$55*SQRT(2*PI()))*EXP(-0.5*((LOG10(I66)-$K$54)/$K$55)^2)</f>
        <v>5.5370419607711919E-5</v>
      </c>
    </row>
    <row r="67" spans="1:11" x14ac:dyDescent="0.25">
      <c r="A67" s="1">
        <v>26792</v>
      </c>
      <c r="B67">
        <v>463</v>
      </c>
      <c r="D67">
        <v>59</v>
      </c>
      <c r="E67">
        <v>346</v>
      </c>
      <c r="F67">
        <f t="shared" si="0"/>
        <v>0.36559139784946237</v>
      </c>
      <c r="G67" s="8">
        <f t="shared" si="1"/>
        <v>1.576271186440678</v>
      </c>
      <c r="I67">
        <f t="shared" si="8"/>
        <v>60</v>
      </c>
      <c r="J67">
        <f t="shared" si="9"/>
        <v>4.5426157098952538E-4</v>
      </c>
      <c r="K67">
        <f t="shared" ref="K67:K130" si="10">1/(LN(10)*I67*$K$55*SQRT(2*PI()))*EXP(-0.5*((LOG10(I67)-$K$54)/$K$55)^2)</f>
        <v>2.0694676604339357E-4</v>
      </c>
    </row>
    <row r="68" spans="1:11" x14ac:dyDescent="0.25">
      <c r="A68" s="1">
        <v>27145</v>
      </c>
      <c r="B68">
        <v>773</v>
      </c>
      <c r="D68">
        <v>60</v>
      </c>
      <c r="E68">
        <v>344</v>
      </c>
      <c r="F68">
        <f t="shared" si="0"/>
        <v>0.35483870967741937</v>
      </c>
      <c r="G68" s="8">
        <f t="shared" si="1"/>
        <v>1.55</v>
      </c>
      <c r="I68">
        <f t="shared" si="8"/>
        <v>80</v>
      </c>
      <c r="J68">
        <f t="shared" si="9"/>
        <v>4.873963651297813E-4</v>
      </c>
      <c r="K68">
        <f t="shared" si="10"/>
        <v>4.3402980908269722E-4</v>
      </c>
    </row>
    <row r="69" spans="1:11" x14ac:dyDescent="0.25">
      <c r="A69" s="1">
        <v>27532</v>
      </c>
      <c r="B69">
        <v>796</v>
      </c>
      <c r="D69">
        <v>61</v>
      </c>
      <c r="E69">
        <v>328</v>
      </c>
      <c r="F69">
        <f t="shared" si="0"/>
        <v>0.34408602150537637</v>
      </c>
      <c r="G69" s="8">
        <f t="shared" si="1"/>
        <v>1.5245901639344261</v>
      </c>
      <c r="I69">
        <f t="shared" si="8"/>
        <v>100</v>
      </c>
      <c r="J69">
        <f t="shared" si="9"/>
        <v>5.2140014892923753E-4</v>
      </c>
      <c r="K69">
        <f t="shared" si="10"/>
        <v>6.8970536547115018E-4</v>
      </c>
    </row>
    <row r="70" spans="1:11" x14ac:dyDescent="0.25">
      <c r="A70" s="1">
        <v>27884</v>
      </c>
      <c r="B70">
        <v>491</v>
      </c>
      <c r="D70">
        <v>62</v>
      </c>
      <c r="E70">
        <v>318</v>
      </c>
      <c r="F70">
        <f t="shared" si="0"/>
        <v>0.33333333333333337</v>
      </c>
      <c r="G70" s="8">
        <f t="shared" si="1"/>
        <v>1.5</v>
      </c>
      <c r="I70">
        <f t="shared" si="8"/>
        <v>120</v>
      </c>
      <c r="J70">
        <f t="shared" si="9"/>
        <v>5.5612522327846341E-4</v>
      </c>
      <c r="K70">
        <f t="shared" si="10"/>
        <v>9.3680655008915271E-4</v>
      </c>
    </row>
    <row r="71" spans="1:11" x14ac:dyDescent="0.25">
      <c r="A71" s="1">
        <v>28319</v>
      </c>
      <c r="B71">
        <v>119</v>
      </c>
      <c r="D71">
        <v>63</v>
      </c>
      <c r="E71">
        <v>317</v>
      </c>
      <c r="F71">
        <f t="shared" si="0"/>
        <v>0.32258064516129037</v>
      </c>
      <c r="G71" s="8">
        <f t="shared" si="1"/>
        <v>1.4761904761904763</v>
      </c>
      <c r="I71">
        <f t="shared" si="8"/>
        <v>140</v>
      </c>
      <c r="J71">
        <f t="shared" si="9"/>
        <v>5.9140720715209003E-4</v>
      </c>
      <c r="K71">
        <f t="shared" si="10"/>
        <v>1.1536794131638936E-3</v>
      </c>
    </row>
    <row r="72" spans="1:11" x14ac:dyDescent="0.25">
      <c r="A72" s="1">
        <v>28606</v>
      </c>
      <c r="B72">
        <v>416</v>
      </c>
      <c r="D72">
        <v>64</v>
      </c>
      <c r="E72">
        <v>309</v>
      </c>
      <c r="F72">
        <f t="shared" si="0"/>
        <v>0.31182795698924726</v>
      </c>
      <c r="G72" s="8">
        <f t="shared" si="1"/>
        <v>1.453125</v>
      </c>
      <c r="I72">
        <f t="shared" si="8"/>
        <v>160</v>
      </c>
      <c r="J72">
        <f t="shared" si="9"/>
        <v>6.2706593657263856E-4</v>
      </c>
      <c r="K72">
        <f t="shared" si="10"/>
        <v>1.3308451691854525E-3</v>
      </c>
    </row>
    <row r="73" spans="1:11" x14ac:dyDescent="0.25">
      <c r="A73" s="1">
        <v>28962</v>
      </c>
      <c r="B73">
        <v>459</v>
      </c>
      <c r="D73">
        <v>65</v>
      </c>
      <c r="E73">
        <v>305</v>
      </c>
      <c r="F73">
        <f t="shared" si="0"/>
        <v>0.30107526881720426</v>
      </c>
      <c r="G73" s="8">
        <f t="shared" si="1"/>
        <v>1.4307692307692308</v>
      </c>
      <c r="I73">
        <f t="shared" si="8"/>
        <v>180</v>
      </c>
      <c r="J73">
        <f t="shared" si="9"/>
        <v>6.6290666274655197E-4</v>
      </c>
      <c r="K73">
        <f t="shared" si="10"/>
        <v>1.4665460249431719E-3</v>
      </c>
    </row>
    <row r="74" spans="1:11" x14ac:dyDescent="0.25">
      <c r="A74" s="1">
        <v>29341</v>
      </c>
      <c r="B74">
        <v>681</v>
      </c>
      <c r="D74">
        <v>66</v>
      </c>
      <c r="E74">
        <v>300</v>
      </c>
      <c r="F74">
        <f t="shared" ref="F74:F100" si="11">1-D74/(1+$K$22)</f>
        <v>0.29032258064516125</v>
      </c>
      <c r="G74" s="8">
        <f t="shared" ref="G74:G100" si="12">($K$22+1)/D74</f>
        <v>1.4090909090909092</v>
      </c>
      <c r="I74">
        <f t="shared" si="8"/>
        <v>200</v>
      </c>
      <c r="J74">
        <f t="shared" si="9"/>
        <v>6.9872154641550488E-4</v>
      </c>
      <c r="K74">
        <f t="shared" si="10"/>
        <v>1.5633017597907273E-3</v>
      </c>
    </row>
    <row r="75" spans="1:11" x14ac:dyDescent="0.25">
      <c r="A75" s="1">
        <v>29728</v>
      </c>
      <c r="B75">
        <v>351</v>
      </c>
      <c r="D75">
        <v>67</v>
      </c>
      <c r="E75">
        <v>298</v>
      </c>
      <c r="F75">
        <f t="shared" si="11"/>
        <v>0.27956989247311825</v>
      </c>
      <c r="G75" s="8">
        <f t="shared" si="12"/>
        <v>1.3880597014925373</v>
      </c>
      <c r="I75">
        <f t="shared" si="8"/>
        <v>220</v>
      </c>
      <c r="J75">
        <f t="shared" si="9"/>
        <v>7.3429143897224959E-4</v>
      </c>
      <c r="K75">
        <f t="shared" si="10"/>
        <v>1.6256594032787745E-3</v>
      </c>
    </row>
    <row r="76" spans="1:11" x14ac:dyDescent="0.25">
      <c r="A76" s="1">
        <v>30075</v>
      </c>
      <c r="B76">
        <v>1460</v>
      </c>
      <c r="D76">
        <v>68</v>
      </c>
      <c r="E76">
        <v>289</v>
      </c>
      <c r="F76">
        <f t="shared" si="11"/>
        <v>0.26881720430107525</v>
      </c>
      <c r="G76" s="8">
        <f t="shared" si="12"/>
        <v>1.3676470588235294</v>
      </c>
      <c r="I76">
        <f t="shared" si="8"/>
        <v>240</v>
      </c>
      <c r="J76">
        <f t="shared" si="9"/>
        <v>7.6938793423552679E-4</v>
      </c>
      <c r="K76">
        <f t="shared" si="10"/>
        <v>1.6588511752101485E-3</v>
      </c>
    </row>
    <row r="77" spans="1:11" x14ac:dyDescent="0.25">
      <c r="A77" s="1">
        <v>30463</v>
      </c>
      <c r="B77">
        <v>906</v>
      </c>
      <c r="D77">
        <v>69</v>
      </c>
      <c r="E77">
        <v>281</v>
      </c>
      <c r="F77">
        <f t="shared" si="11"/>
        <v>0.25806451612903225</v>
      </c>
      <c r="G77" s="8">
        <f t="shared" si="12"/>
        <v>1.3478260869565217</v>
      </c>
      <c r="I77">
        <f t="shared" si="8"/>
        <v>260</v>
      </c>
      <c r="J77">
        <f t="shared" si="9"/>
        <v>8.0377566813535288E-4</v>
      </c>
      <c r="K77">
        <f t="shared" si="10"/>
        <v>1.6680530582824549E-3</v>
      </c>
    </row>
    <row r="78" spans="1:11" x14ac:dyDescent="0.25">
      <c r="A78" s="1">
        <v>30816</v>
      </c>
      <c r="B78">
        <v>1650</v>
      </c>
      <c r="D78">
        <v>70</v>
      </c>
      <c r="E78">
        <v>267</v>
      </c>
      <c r="F78">
        <f t="shared" si="11"/>
        <v>0.24731182795698925</v>
      </c>
      <c r="G78" s="8">
        <f t="shared" si="12"/>
        <v>1.3285714285714285</v>
      </c>
      <c r="I78">
        <f t="shared" si="8"/>
        <v>280</v>
      </c>
      <c r="J78">
        <f t="shared" si="9"/>
        <v>8.3721483711016837E-4</v>
      </c>
      <c r="K78">
        <f t="shared" si="10"/>
        <v>1.6580132172680727E-3</v>
      </c>
    </row>
    <row r="79" spans="1:11" x14ac:dyDescent="0.25">
      <c r="A79" s="1">
        <v>31154</v>
      </c>
      <c r="B79">
        <v>654</v>
      </c>
      <c r="D79">
        <v>71</v>
      </c>
      <c r="E79">
        <v>264</v>
      </c>
      <c r="F79">
        <f t="shared" si="11"/>
        <v>0.23655913978494625</v>
      </c>
      <c r="G79" s="8">
        <f t="shared" si="12"/>
        <v>1.3098591549295775</v>
      </c>
      <c r="I79">
        <f t="shared" si="8"/>
        <v>300</v>
      </c>
      <c r="J79">
        <f t="shared" si="9"/>
        <v>8.6946389994676729E-4</v>
      </c>
      <c r="K79">
        <f t="shared" si="10"/>
        <v>1.6328970483358994E-3</v>
      </c>
    </row>
    <row r="80" spans="1:11" x14ac:dyDescent="0.25">
      <c r="A80" s="1">
        <v>31461</v>
      </c>
      <c r="B80">
        <v>848</v>
      </c>
      <c r="D80">
        <v>72</v>
      </c>
      <c r="E80">
        <v>248</v>
      </c>
      <c r="F80">
        <f t="shared" si="11"/>
        <v>0.22580645161290325</v>
      </c>
      <c r="G80" s="8">
        <f t="shared" si="12"/>
        <v>1.2916666666666667</v>
      </c>
      <c r="I80">
        <f t="shared" si="8"/>
        <v>320</v>
      </c>
      <c r="J80">
        <f t="shared" si="9"/>
        <v>9.002824222863956E-4</v>
      </c>
      <c r="K80">
        <f t="shared" si="10"/>
        <v>1.5962530452575563E-3</v>
      </c>
    </row>
    <row r="81" spans="1:14" x14ac:dyDescent="0.25">
      <c r="A81" s="1">
        <v>31883</v>
      </c>
      <c r="B81">
        <v>179</v>
      </c>
      <c r="D81">
        <v>73</v>
      </c>
      <c r="E81">
        <v>244</v>
      </c>
      <c r="F81">
        <f t="shared" si="11"/>
        <v>0.21505376344086025</v>
      </c>
      <c r="G81" s="8">
        <f t="shared" si="12"/>
        <v>1.273972602739726</v>
      </c>
      <c r="I81">
        <f t="shared" si="8"/>
        <v>340</v>
      </c>
      <c r="J81">
        <f t="shared" si="9"/>
        <v>9.29434018251543E-4</v>
      </c>
      <c r="K81">
        <f t="shared" si="10"/>
        <v>1.5510417768210521E-3</v>
      </c>
    </row>
    <row r="82" spans="1:14" x14ac:dyDescent="0.25">
      <c r="A82" s="1">
        <v>32261</v>
      </c>
      <c r="B82">
        <v>133</v>
      </c>
      <c r="D82">
        <v>74</v>
      </c>
      <c r="E82">
        <v>238</v>
      </c>
      <c r="F82">
        <f t="shared" si="11"/>
        <v>0.20430107526881724</v>
      </c>
      <c r="G82" s="8">
        <f t="shared" si="12"/>
        <v>1.2567567567567568</v>
      </c>
      <c r="I82">
        <f t="shared" si="8"/>
        <v>360</v>
      </c>
      <c r="J82">
        <f t="shared" si="9"/>
        <v>9.566893397788299E-4</v>
      </c>
      <c r="K82">
        <f t="shared" si="10"/>
        <v>1.4996942788920141E-3</v>
      </c>
    </row>
    <row r="83" spans="1:14" x14ac:dyDescent="0.25">
      <c r="A83" s="1">
        <v>32620</v>
      </c>
      <c r="B83">
        <v>300</v>
      </c>
      <c r="D83">
        <v>75</v>
      </c>
      <c r="E83">
        <v>209</v>
      </c>
      <c r="F83">
        <f t="shared" si="11"/>
        <v>0.19354838709677424</v>
      </c>
      <c r="G83" s="8">
        <f t="shared" si="12"/>
        <v>1.24</v>
      </c>
      <c r="I83">
        <f t="shared" si="8"/>
        <v>380</v>
      </c>
      <c r="J83">
        <f t="shared" si="9"/>
        <v>9.8182906141483072E-4</v>
      </c>
      <c r="K83">
        <f t="shared" si="10"/>
        <v>1.4441808346075365E-3</v>
      </c>
    </row>
    <row r="84" spans="1:14" x14ac:dyDescent="0.25">
      <c r="A84" s="1">
        <v>32961</v>
      </c>
      <c r="B84">
        <v>111</v>
      </c>
      <c r="D84">
        <v>76</v>
      </c>
      <c r="E84">
        <v>208</v>
      </c>
      <c r="F84">
        <f t="shared" si="11"/>
        <v>0.18279569892473113</v>
      </c>
      <c r="G84" s="8">
        <f t="shared" si="12"/>
        <v>1.2236842105263157</v>
      </c>
      <c r="I84">
        <f t="shared" si="8"/>
        <v>400</v>
      </c>
      <c r="J84">
        <f t="shared" si="9"/>
        <v>1.0046468066584929E-3</v>
      </c>
      <c r="K84">
        <f t="shared" si="10"/>
        <v>1.3860798836283438E-3</v>
      </c>
    </row>
    <row r="85" spans="1:14" x14ac:dyDescent="0.25">
      <c r="A85" s="1">
        <v>33391</v>
      </c>
      <c r="B85">
        <v>584</v>
      </c>
      <c r="D85">
        <v>77</v>
      </c>
      <c r="E85">
        <v>201</v>
      </c>
      <c r="F85">
        <f t="shared" si="11"/>
        <v>0.17204301075268813</v>
      </c>
      <c r="G85" s="8">
        <f t="shared" si="12"/>
        <v>1.2077922077922079</v>
      </c>
      <c r="I85">
        <f t="shared" si="8"/>
        <v>420</v>
      </c>
      <c r="J85">
        <f t="shared" si="9"/>
        <v>1.0249519615003286E-3</v>
      </c>
      <c r="K85">
        <f t="shared" si="10"/>
        <v>1.3266419349514667E-3</v>
      </c>
    </row>
    <row r="86" spans="1:14" x14ac:dyDescent="0.25">
      <c r="A86" s="1">
        <v>33658</v>
      </c>
      <c r="B86">
        <v>195</v>
      </c>
      <c r="D86">
        <v>78</v>
      </c>
      <c r="E86">
        <v>195</v>
      </c>
      <c r="F86">
        <f t="shared" si="11"/>
        <v>0.16129032258064513</v>
      </c>
      <c r="G86" s="8">
        <f t="shared" si="12"/>
        <v>1.1923076923076923</v>
      </c>
      <c r="I86">
        <f t="shared" si="8"/>
        <v>440</v>
      </c>
      <c r="J86">
        <f t="shared" si="9"/>
        <v>1.0425723216645798E-3</v>
      </c>
      <c r="K86">
        <f t="shared" si="10"/>
        <v>1.2668462923858209E-3</v>
      </c>
    </row>
    <row r="87" spans="1:14" x14ac:dyDescent="0.25">
      <c r="A87" s="1">
        <v>34096</v>
      </c>
      <c r="B87">
        <v>477</v>
      </c>
      <c r="D87">
        <v>79</v>
      </c>
      <c r="E87">
        <v>179</v>
      </c>
      <c r="F87">
        <f t="shared" si="11"/>
        <v>0.15053763440860213</v>
      </c>
      <c r="G87" s="8">
        <f t="shared" si="12"/>
        <v>1.1772151898734178</v>
      </c>
      <c r="I87">
        <f t="shared" si="8"/>
        <v>460</v>
      </c>
      <c r="J87">
        <f t="shared" si="9"/>
        <v>1.0573565222188614E-3</v>
      </c>
      <c r="K87">
        <f t="shared" si="10"/>
        <v>1.2074500240124211E-3</v>
      </c>
    </row>
    <row r="88" spans="1:14" x14ac:dyDescent="0.25">
      <c r="A88" s="1">
        <v>34445</v>
      </c>
      <c r="B88">
        <v>298</v>
      </c>
      <c r="D88">
        <v>80</v>
      </c>
      <c r="E88">
        <v>159</v>
      </c>
      <c r="F88">
        <f t="shared" si="11"/>
        <v>0.13978494623655913</v>
      </c>
      <c r="G88" s="8">
        <f t="shared" si="12"/>
        <v>1.1625000000000001</v>
      </c>
      <c r="I88">
        <f t="shared" si="8"/>
        <v>480</v>
      </c>
      <c r="J88">
        <f t="shared" si="9"/>
        <v>1.0691762016504522E-3</v>
      </c>
      <c r="K88">
        <f t="shared" si="10"/>
        <v>1.1490294568997376E-3</v>
      </c>
    </row>
    <row r="89" spans="1:14" x14ac:dyDescent="0.25">
      <c r="A89" s="1">
        <v>34769</v>
      </c>
      <c r="B89">
        <v>392</v>
      </c>
      <c r="D89">
        <v>81</v>
      </c>
      <c r="E89">
        <v>157</v>
      </c>
      <c r="F89">
        <f t="shared" si="11"/>
        <v>0.12903225806451613</v>
      </c>
      <c r="G89" s="8">
        <f t="shared" si="12"/>
        <v>1.1481481481481481</v>
      </c>
      <c r="I89">
        <f t="shared" si="8"/>
        <v>500</v>
      </c>
      <c r="J89">
        <f t="shared" si="9"/>
        <v>1.077927857154975E-3</v>
      </c>
      <c r="K89">
        <f t="shared" si="10"/>
        <v>1.092014881763601E-3</v>
      </c>
    </row>
    <row r="90" spans="1:14" x14ac:dyDescent="0.25">
      <c r="A90" s="1">
        <v>35203</v>
      </c>
      <c r="B90">
        <v>471</v>
      </c>
      <c r="D90">
        <v>82</v>
      </c>
      <c r="E90">
        <v>142</v>
      </c>
      <c r="F90">
        <f t="shared" si="11"/>
        <v>0.11827956989247312</v>
      </c>
      <c r="G90" s="8">
        <f t="shared" si="12"/>
        <v>1.1341463414634145</v>
      </c>
      <c r="I90">
        <f t="shared" si="8"/>
        <v>520</v>
      </c>
      <c r="J90">
        <f t="shared" si="9"/>
        <v>1.0835343536397131E-3</v>
      </c>
      <c r="K90">
        <f t="shared" si="10"/>
        <v>1.0367193038620839E-3</v>
      </c>
      <c r="N90" s="6" t="s">
        <v>67</v>
      </c>
    </row>
    <row r="91" spans="1:14" x14ac:dyDescent="0.25">
      <c r="A91" s="1">
        <v>36654</v>
      </c>
      <c r="B91">
        <v>267</v>
      </c>
      <c r="D91">
        <v>83</v>
      </c>
      <c r="E91">
        <v>134</v>
      </c>
      <c r="F91">
        <f t="shared" si="11"/>
        <v>0.10752688172043012</v>
      </c>
      <c r="G91" s="8">
        <f t="shared" si="12"/>
        <v>1.1204819277108433</v>
      </c>
      <c r="I91">
        <f t="shared" si="8"/>
        <v>540</v>
      </c>
      <c r="J91">
        <f t="shared" si="9"/>
        <v>1.0859460556735783E-3</v>
      </c>
      <c r="K91">
        <f t="shared" si="10"/>
        <v>9.8336209143812508E-4</v>
      </c>
      <c r="N91" t="s">
        <v>58</v>
      </c>
    </row>
    <row r="92" spans="1:14" x14ac:dyDescent="0.25">
      <c r="A92" s="1">
        <v>37010</v>
      </c>
      <c r="B92">
        <v>131</v>
      </c>
      <c r="D92">
        <v>84</v>
      </c>
      <c r="E92">
        <v>133</v>
      </c>
      <c r="F92">
        <f t="shared" si="11"/>
        <v>9.6774193548387122E-2</v>
      </c>
      <c r="G92" s="8">
        <f t="shared" si="12"/>
        <v>1.1071428571428572</v>
      </c>
      <c r="I92">
        <f t="shared" si="8"/>
        <v>560</v>
      </c>
      <c r="J92">
        <f t="shared" si="9"/>
        <v>1.0851415591512654E-3</v>
      </c>
      <c r="K92">
        <f t="shared" si="10"/>
        <v>9.3208831878482446E-4</v>
      </c>
      <c r="N92" t="s">
        <v>59</v>
      </c>
    </row>
    <row r="93" spans="1:14" x14ac:dyDescent="0.25">
      <c r="A93" s="1">
        <v>37385</v>
      </c>
      <c r="B93">
        <v>157</v>
      </c>
      <c r="D93">
        <v>85</v>
      </c>
      <c r="E93">
        <v>131</v>
      </c>
      <c r="F93">
        <f t="shared" si="11"/>
        <v>8.6021505376344121E-2</v>
      </c>
      <c r="G93" s="8">
        <f t="shared" si="12"/>
        <v>1.0941176470588236</v>
      </c>
      <c r="I93">
        <f t="shared" si="8"/>
        <v>580</v>
      </c>
      <c r="J93">
        <f t="shared" si="9"/>
        <v>1.0811280075870863E-3</v>
      </c>
      <c r="K93">
        <f t="shared" si="10"/>
        <v>8.8298451609926756E-4</v>
      </c>
      <c r="N93" t="s">
        <v>60</v>
      </c>
    </row>
    <row r="94" spans="1:14" x14ac:dyDescent="0.25">
      <c r="A94" s="1">
        <v>37756</v>
      </c>
      <c r="B94">
        <v>209</v>
      </c>
      <c r="D94">
        <v>86</v>
      </c>
      <c r="E94">
        <v>127</v>
      </c>
      <c r="F94">
        <f t="shared" si="11"/>
        <v>7.5268817204301119E-2</v>
      </c>
      <c r="G94" s="8">
        <f t="shared" si="12"/>
        <v>1.0813953488372092</v>
      </c>
      <c r="I94">
        <f t="shared" si="8"/>
        <v>600</v>
      </c>
      <c r="J94">
        <f t="shared" si="9"/>
        <v>1.0739409865013984E-3</v>
      </c>
      <c r="K94">
        <f t="shared" si="10"/>
        <v>8.360914441959519E-4</v>
      </c>
      <c r="N94" t="s">
        <v>61</v>
      </c>
    </row>
    <row r="95" spans="1:14" x14ac:dyDescent="0.25">
      <c r="A95" s="1">
        <v>38085</v>
      </c>
      <c r="B95">
        <v>159</v>
      </c>
      <c r="D95">
        <v>87</v>
      </c>
      <c r="E95">
        <v>119</v>
      </c>
      <c r="F95">
        <f t="shared" si="11"/>
        <v>6.4516129032258118E-2</v>
      </c>
      <c r="G95" s="8">
        <f t="shared" si="12"/>
        <v>1.0689655172413792</v>
      </c>
      <c r="I95">
        <f t="shared" si="8"/>
        <v>620</v>
      </c>
      <c r="J95">
        <f t="shared" si="9"/>
        <v>1.0636439980835019E-3</v>
      </c>
      <c r="K95">
        <f t="shared" si="10"/>
        <v>7.914144202730935E-4</v>
      </c>
      <c r="N95" t="s">
        <v>62</v>
      </c>
    </row>
    <row r="96" spans="1:14" x14ac:dyDescent="0.25">
      <c r="A96" s="1">
        <v>38470</v>
      </c>
      <c r="B96">
        <v>1570</v>
      </c>
      <c r="D96">
        <v>88</v>
      </c>
      <c r="E96">
        <v>117</v>
      </c>
      <c r="F96">
        <f t="shared" si="11"/>
        <v>5.3763440860215006E-2</v>
      </c>
      <c r="G96" s="8">
        <f t="shared" si="12"/>
        <v>1.0568181818181819</v>
      </c>
      <c r="I96">
        <f t="shared" si="8"/>
        <v>640</v>
      </c>
      <c r="J96">
        <f t="shared" si="9"/>
        <v>1.050327526977829E-3</v>
      </c>
      <c r="K96">
        <f t="shared" si="10"/>
        <v>7.4893163680835213E-4</v>
      </c>
      <c r="N96" t="s">
        <v>63</v>
      </c>
    </row>
    <row r="97" spans="1:14" x14ac:dyDescent="0.25">
      <c r="A97" s="1">
        <v>38824</v>
      </c>
      <c r="B97">
        <v>783</v>
      </c>
      <c r="D97">
        <v>89</v>
      </c>
      <c r="E97">
        <v>115</v>
      </c>
      <c r="F97">
        <f t="shared" si="11"/>
        <v>4.3010752688172005E-2</v>
      </c>
      <c r="G97" s="8">
        <f t="shared" si="12"/>
        <v>1.0449438202247192</v>
      </c>
      <c r="I97">
        <f t="shared" si="8"/>
        <v>660</v>
      </c>
      <c r="J97">
        <f t="shared" si="9"/>
        <v>1.0341077164155411E-3</v>
      </c>
      <c r="K97">
        <f t="shared" si="10"/>
        <v>7.0860084151909105E-4</v>
      </c>
      <c r="N97" t="s">
        <v>64</v>
      </c>
    </row>
    <row r="98" spans="1:14" x14ac:dyDescent="0.25">
      <c r="A98" s="1">
        <v>39149</v>
      </c>
      <c r="B98">
        <v>248</v>
      </c>
      <c r="D98">
        <v>90</v>
      </c>
      <c r="E98">
        <v>115</v>
      </c>
      <c r="F98">
        <f t="shared" si="11"/>
        <v>3.2258064516129004E-2</v>
      </c>
      <c r="G98" s="8">
        <f t="shared" si="12"/>
        <v>1.0333333333333334</v>
      </c>
      <c r="I98">
        <f t="shared" si="8"/>
        <v>680</v>
      </c>
      <c r="J98">
        <f t="shared" si="9"/>
        <v>1.0151246817809367E-3</v>
      </c>
      <c r="K98">
        <f t="shared" si="10"/>
        <v>6.7036468254400982E-4</v>
      </c>
      <c r="N98" t="s">
        <v>65</v>
      </c>
    </row>
    <row r="99" spans="1:14" x14ac:dyDescent="0.25">
      <c r="A99" s="1">
        <v>39576</v>
      </c>
      <c r="B99">
        <v>344</v>
      </c>
      <c r="D99">
        <v>91</v>
      </c>
      <c r="E99">
        <v>111</v>
      </c>
      <c r="F99">
        <f t="shared" si="11"/>
        <v>2.1505376344086002E-2</v>
      </c>
      <c r="G99" s="8">
        <f t="shared" si="12"/>
        <v>1.0219780219780219</v>
      </c>
      <c r="I99">
        <f t="shared" si="8"/>
        <v>700</v>
      </c>
      <c r="J99">
        <f t="shared" si="9"/>
        <v>9.9354049585738836E-4</v>
      </c>
      <c r="K99">
        <f t="shared" si="10"/>
        <v>6.3415496903218268E-4</v>
      </c>
      <c r="N99" t="s">
        <v>66</v>
      </c>
    </row>
    <row r="100" spans="1:14" x14ac:dyDescent="0.25">
      <c r="A100" s="1">
        <v>39926</v>
      </c>
      <c r="B100">
        <v>539</v>
      </c>
      <c r="D100">
        <v>92</v>
      </c>
      <c r="E100">
        <v>106</v>
      </c>
      <c r="F100">
        <f t="shared" si="11"/>
        <v>1.0752688172043001E-2</v>
      </c>
      <c r="G100" s="8">
        <f t="shared" si="12"/>
        <v>1.0108695652173914</v>
      </c>
      <c r="I100">
        <f t="shared" si="8"/>
        <v>720</v>
      </c>
      <c r="J100">
        <f t="shared" si="9"/>
        <v>9.6953688625979896E-4</v>
      </c>
      <c r="K100">
        <f t="shared" si="10"/>
        <v>5.9989605217395932E-4</v>
      </c>
    </row>
    <row r="101" spans="1:14" x14ac:dyDescent="0.25">
      <c r="I101">
        <f t="shared" si="8"/>
        <v>740</v>
      </c>
      <c r="J101">
        <f t="shared" si="9"/>
        <v>9.4331269077707906E-4</v>
      </c>
      <c r="K101">
        <f t="shared" si="10"/>
        <v>5.6750749424165203E-4</v>
      </c>
    </row>
    <row r="102" spans="1:14" x14ac:dyDescent="0.25">
      <c r="I102">
        <f t="shared" si="8"/>
        <v>760</v>
      </c>
      <c r="J102">
        <f t="shared" si="9"/>
        <v>9.150811203992292E-4</v>
      </c>
      <c r="K102">
        <f t="shared" si="10"/>
        <v>5.3690616230139072E-4</v>
      </c>
    </row>
    <row r="103" spans="1:14" x14ac:dyDescent="0.25">
      <c r="I103">
        <f t="shared" si="8"/>
        <v>780</v>
      </c>
      <c r="J103">
        <f t="shared" si="9"/>
        <v>8.8506688260574944E-4</v>
      </c>
      <c r="K103">
        <f t="shared" si="10"/>
        <v>5.0800785787167093E-4</v>
      </c>
    </row>
    <row r="104" spans="1:14" x14ac:dyDescent="0.25">
      <c r="I104">
        <f t="shared" si="8"/>
        <v>800</v>
      </c>
      <c r="J104">
        <f t="shared" si="9"/>
        <v>8.5350321900006811E-4</v>
      </c>
      <c r="K104">
        <f t="shared" si="10"/>
        <v>4.8072857301822595E-4</v>
      </c>
    </row>
    <row r="105" spans="1:14" x14ac:dyDescent="0.25">
      <c r="I105">
        <f t="shared" si="8"/>
        <v>820</v>
      </c>
      <c r="J105">
        <f t="shared" si="9"/>
        <v>8.2062891158199078E-4</v>
      </c>
      <c r="K105">
        <f t="shared" si="10"/>
        <v>4.5498544639430589E-4</v>
      </c>
    </row>
    <row r="106" spans="1:14" x14ac:dyDescent="0.25">
      <c r="I106">
        <f t="shared" si="8"/>
        <v>840</v>
      </c>
      <c r="J106">
        <f t="shared" si="9"/>
        <v>7.8668531088837816E-4</v>
      </c>
      <c r="K106">
        <f t="shared" si="10"/>
        <v>4.3069747888660324E-4</v>
      </c>
    </row>
    <row r="107" spans="1:14" x14ac:dyDescent="0.25">
      <c r="I107">
        <f t="shared" si="8"/>
        <v>860</v>
      </c>
      <c r="J107">
        <f t="shared" si="9"/>
        <v>7.5191343696884533E-4</v>
      </c>
      <c r="K107">
        <f t="shared" si="10"/>
        <v>4.0778605724589096E-4</v>
      </c>
    </row>
    <row r="108" spans="1:14" x14ac:dyDescent="0.25">
      <c r="I108">
        <f t="shared" si="8"/>
        <v>880</v>
      </c>
      <c r="J108">
        <f t="shared" si="9"/>
        <v>7.1655120079833223E-4</v>
      </c>
      <c r="K108">
        <f t="shared" si="10"/>
        <v>3.8617532489969986E-4</v>
      </c>
    </row>
    <row r="109" spans="1:14" x14ac:dyDescent="0.25">
      <c r="I109">
        <f t="shared" si="8"/>
        <v>900</v>
      </c>
      <c r="J109">
        <f t="shared" si="9"/>
        <v>6.8083078939039777E-4</v>
      </c>
      <c r="K109">
        <f t="shared" si="10"/>
        <v>3.6579243167593007E-4</v>
      </c>
    </row>
    <row r="110" spans="1:14" x14ac:dyDescent="0.25">
      <c r="I110">
        <f t="shared" si="8"/>
        <v>920</v>
      </c>
      <c r="J110">
        <f t="shared" si="9"/>
        <v>6.4497625271571111E-4</v>
      </c>
      <c r="K110">
        <f t="shared" si="10"/>
        <v>3.4656768809416844E-4</v>
      </c>
    </row>
    <row r="111" spans="1:14" x14ac:dyDescent="0.25">
      <c r="I111">
        <f t="shared" si="8"/>
        <v>940</v>
      </c>
      <c r="J111">
        <f t="shared" si="9"/>
        <v>6.0920132471854651E-4</v>
      </c>
      <c r="K111">
        <f t="shared" si="10"/>
        <v>3.2843464494620225E-4</v>
      </c>
    </row>
    <row r="112" spans="1:14" x14ac:dyDescent="0.25">
      <c r="I112">
        <f t="shared" si="8"/>
        <v>960</v>
      </c>
      <c r="J112">
        <f t="shared" si="9"/>
        <v>5.7370750444065116E-4</v>
      </c>
      <c r="K112">
        <f t="shared" si="10"/>
        <v>3.1133011487710345E-4</v>
      </c>
    </row>
    <row r="113" spans="9:11" x14ac:dyDescent="0.25">
      <c r="I113">
        <f t="shared" si="8"/>
        <v>980</v>
      </c>
      <c r="J113">
        <f t="shared" si="9"/>
        <v>5.3868241669221531E-4</v>
      </c>
      <c r="K113">
        <f t="shared" si="10"/>
        <v>2.9519414942069455E-4</v>
      </c>
    </row>
    <row r="114" spans="9:11" x14ac:dyDescent="0.25">
      <c r="I114">
        <f t="shared" si="8"/>
        <v>1000</v>
      </c>
      <c r="J114">
        <f t="shared" si="9"/>
        <v>5.0429846503842512E-4</v>
      </c>
      <c r="K114">
        <f t="shared" si="10"/>
        <v>2.7996998229776047E-4</v>
      </c>
    </row>
    <row r="115" spans="9:11" x14ac:dyDescent="0.25">
      <c r="I115">
        <f t="shared" si="8"/>
        <v>1020</v>
      </c>
      <c r="J115">
        <f t="shared" si="9"/>
        <v>4.70711783275058E-4</v>
      </c>
      <c r="K115">
        <f t="shared" si="10"/>
        <v>2.6560394763775879E-4</v>
      </c>
    </row>
    <row r="116" spans="9:11" x14ac:dyDescent="0.25">
      <c r="I116">
        <f t="shared" si="8"/>
        <v>1040</v>
      </c>
      <c r="J116">
        <f t="shared" si="9"/>
        <v>4.3806148521353478E-4</v>
      </c>
      <c r="K116">
        <f t="shared" si="10"/>
        <v>2.5204538004209876E-4</v>
      </c>
    </row>
    <row r="117" spans="9:11" x14ac:dyDescent="0.25">
      <c r="I117">
        <f t="shared" si="8"/>
        <v>1060</v>
      </c>
      <c r="J117">
        <f t="shared" si="9"/>
        <v>4.0646920663404696E-4</v>
      </c>
      <c r="K117">
        <f t="shared" si="10"/>
        <v>2.3924650199380634E-4</v>
      </c>
    </row>
    <row r="118" spans="9:11" x14ac:dyDescent="0.25">
      <c r="I118">
        <f t="shared" si="8"/>
        <v>1080</v>
      </c>
      <c r="J118">
        <f t="shared" si="9"/>
        <v>3.7603892782373514E-4</v>
      </c>
      <c r="K118">
        <f t="shared" si="10"/>
        <v>2.2716230297310577E-4</v>
      </c>
    </row>
    <row r="119" spans="9:11" x14ac:dyDescent="0.25">
      <c r="I119">
        <f t="shared" si="8"/>
        <v>1100</v>
      </c>
      <c r="J119">
        <f t="shared" si="9"/>
        <v>3.4685706030134498E-4</v>
      </c>
      <c r="K119">
        <f t="shared" si="10"/>
        <v>2.1575041371123111E-4</v>
      </c>
    </row>
    <row r="120" spans="9:11" x14ac:dyDescent="0.25">
      <c r="I120">
        <f t="shared" si="8"/>
        <v>1120</v>
      </c>
      <c r="J120">
        <f t="shared" si="9"/>
        <v>3.1899277722131642E-4</v>
      </c>
      <c r="K120">
        <f t="shared" si="10"/>
        <v>2.0497097826502073E-4</v>
      </c>
    </row>
    <row r="121" spans="9:11" x14ac:dyDescent="0.25">
      <c r="I121">
        <f t="shared" si="8"/>
        <v>1140</v>
      </c>
      <c r="J121">
        <f t="shared" si="9"/>
        <v>2.9249856360417297E-4</v>
      </c>
      <c r="K121">
        <f t="shared" si="10"/>
        <v>1.9478652598945616E-4</v>
      </c>
    </row>
    <row r="122" spans="9:11" x14ac:dyDescent="0.25">
      <c r="I122">
        <f t="shared" si="8"/>
        <v>1160</v>
      </c>
      <c r="J122">
        <f t="shared" si="9"/>
        <v>2.6741095998601905E-4</v>
      </c>
      <c r="K122">
        <f t="shared" si="10"/>
        <v>1.8516184499743141E-4</v>
      </c>
    </row>
    <row r="123" spans="9:11" x14ac:dyDescent="0.25">
      <c r="I123">
        <f t="shared" si="8"/>
        <v>1180</v>
      </c>
      <c r="J123">
        <f t="shared" si="9"/>
        <v>2.4375147132286532E-4</v>
      </c>
      <c r="K123">
        <f t="shared" si="10"/>
        <v>1.7606385830374623E-4</v>
      </c>
    </row>
    <row r="124" spans="9:11" x14ac:dyDescent="0.25">
      <c r="I124">
        <f t="shared" si="8"/>
        <v>1200</v>
      </c>
      <c r="J124">
        <f t="shared" si="9"/>
        <v>2.2152761200740082E-4</v>
      </c>
      <c r="K124">
        <f t="shared" si="10"/>
        <v>1.6746150353577873E-4</v>
      </c>
    </row>
    <row r="125" spans="9:11" x14ac:dyDescent="0.25">
      <c r="I125">
        <f t="shared" ref="I125:I165" si="13">I124+20</f>
        <v>1220</v>
      </c>
      <c r="J125">
        <f t="shared" ref="J125:J154" si="14">NORMDIST(I125,$B$1,$B$3,FALSE)</f>
        <v>2.0073405761809093E-4</v>
      </c>
      <c r="K125">
        <f t="shared" si="10"/>
        <v>1.5932561684195773E-4</v>
      </c>
    </row>
    <row r="126" spans="9:11" x14ac:dyDescent="0.25">
      <c r="I126">
        <f t="shared" si="13"/>
        <v>1240</v>
      </c>
      <c r="J126">
        <f t="shared" si="14"/>
        <v>1.8135387446679646E-4</v>
      </c>
      <c r="K126">
        <f t="shared" si="10"/>
        <v>1.5162882142918715E-4</v>
      </c>
    </row>
    <row r="127" spans="9:11" x14ac:dyDescent="0.25">
      <c r="I127">
        <f t="shared" si="13"/>
        <v>1260</v>
      </c>
      <c r="J127">
        <f t="shared" si="14"/>
        <v>1.6335979907066943E-4</v>
      </c>
      <c r="K127">
        <f t="shared" si="10"/>
        <v>1.443454210020842E-4</v>
      </c>
    </row>
    <row r="128" spans="9:11" x14ac:dyDescent="0.25">
      <c r="I128">
        <f t="shared" si="13"/>
        <v>1280</v>
      </c>
      <c r="J128">
        <f t="shared" si="14"/>
        <v>1.4671554126507156E-4</v>
      </c>
      <c r="K128">
        <f t="shared" si="10"/>
        <v>1.3745129825243766E-4</v>
      </c>
    </row>
    <row r="129" spans="9:11" x14ac:dyDescent="0.25">
      <c r="I129">
        <f t="shared" si="13"/>
        <v>1300</v>
      </c>
      <c r="J129">
        <f t="shared" si="14"/>
        <v>1.3137708670734195E-4</v>
      </c>
      <c r="K129">
        <f t="shared" si="10"/>
        <v>1.3092381845019303E-4</v>
      </c>
    </row>
    <row r="130" spans="9:11" x14ac:dyDescent="0.25">
      <c r="I130">
        <f t="shared" si="13"/>
        <v>1320</v>
      </c>
      <c r="J130">
        <f t="shared" si="14"/>
        <v>1.1729397690303617E-4</v>
      </c>
      <c r="K130">
        <f t="shared" si="10"/>
        <v>1.247417381123296E-4</v>
      </c>
    </row>
    <row r="131" spans="9:11" x14ac:dyDescent="0.25">
      <c r="I131">
        <f t="shared" si="13"/>
        <v>1340</v>
      </c>
      <c r="J131">
        <f t="shared" si="14"/>
        <v>1.0441054752259551E-4</v>
      </c>
      <c r="K131">
        <f t="shared" ref="K131:K154" si="15">1/(LN(10)*I131*$K$55*SQRT(2*PI()))*EXP(-0.5*((LOG10(I131)-$K$54)/$K$55)^2)</f>
        <v>1.1888511866890379E-4</v>
      </c>
    </row>
    <row r="132" spans="9:11" x14ac:dyDescent="0.25">
      <c r="I132">
        <f t="shared" si="13"/>
        <v>1360</v>
      </c>
      <c r="J132">
        <f t="shared" si="14"/>
        <v>9.2667108575316326E-5</v>
      </c>
      <c r="K132">
        <f t="shared" si="15"/>
        <v>1.1333524500282293E-4</v>
      </c>
    </row>
    <row r="133" spans="9:11" x14ac:dyDescent="0.25">
      <c r="I133">
        <f t="shared" si="13"/>
        <v>1380</v>
      </c>
      <c r="J133">
        <f t="shared" si="14"/>
        <v>8.2001052881789581E-5</v>
      </c>
      <c r="K133">
        <f t="shared" si="15"/>
        <v>1.0807454870872625E-4</v>
      </c>
    </row>
    <row r="134" spans="9:11" x14ac:dyDescent="0.25">
      <c r="I134">
        <f t="shared" si="13"/>
        <v>1400</v>
      </c>
      <c r="J134">
        <f t="shared" si="14"/>
        <v>7.2347882155502323E-5</v>
      </c>
      <c r="K134">
        <f t="shared" si="15"/>
        <v>1.030865358943869E-4</v>
      </c>
    </row>
    <row r="135" spans="9:11" x14ac:dyDescent="0.25">
      <c r="I135">
        <f t="shared" si="13"/>
        <v>1420</v>
      </c>
      <c r="J135">
        <f t="shared" si="14"/>
        <v>6.3642142797537383E-5</v>
      </c>
      <c r="K135">
        <f t="shared" si="15"/>
        <v>9.8355719333405981E-5</v>
      </c>
    </row>
    <row r="136" spans="9:11" x14ac:dyDescent="0.25">
      <c r="I136">
        <f t="shared" si="13"/>
        <v>1440</v>
      </c>
      <c r="J136">
        <f t="shared" si="14"/>
        <v>5.5818266163780001E-5</v>
      </c>
      <c r="K136">
        <f t="shared" si="15"/>
        <v>9.386755476912887E-5</v>
      </c>
    </row>
    <row r="137" spans="9:11" x14ac:dyDescent="0.25">
      <c r="I137">
        <f t="shared" si="13"/>
        <v>1460</v>
      </c>
      <c r="J137">
        <f t="shared" si="14"/>
        <v>4.8811310530930875E-5</v>
      </c>
      <c r="K137">
        <f t="shared" si="15"/>
        <v>8.960838116542717E-5</v>
      </c>
    </row>
    <row r="138" spans="9:11" x14ac:dyDescent="0.25">
      <c r="I138">
        <f t="shared" si="13"/>
        <v>1480</v>
      </c>
      <c r="J138">
        <f t="shared" si="14"/>
        <v>4.2557604226231392E-5</v>
      </c>
      <c r="K138">
        <f t="shared" si="15"/>
        <v>8.5565364699228036E-5</v>
      </c>
    </row>
    <row r="139" spans="9:11" x14ac:dyDescent="0.25">
      <c r="I139">
        <f t="shared" si="13"/>
        <v>1500</v>
      </c>
      <c r="J139">
        <f t="shared" si="14"/>
        <v>3.6995291367396844E-5</v>
      </c>
      <c r="K139">
        <f t="shared" si="15"/>
        <v>8.1726446291658668E-5</v>
      </c>
    </row>
    <row r="140" spans="9:11" x14ac:dyDescent="0.25">
      <c r="I140">
        <f t="shared" si="13"/>
        <v>1520</v>
      </c>
      <c r="J140">
        <f t="shared" si="14"/>
        <v>3.2064783365667036E-5</v>
      </c>
      <c r="K140">
        <f t="shared" si="15"/>
        <v>7.8080292478698295E-5</v>
      </c>
    </row>
    <row r="141" spans="9:11" x14ac:dyDescent="0.25">
      <c r="I141">
        <f t="shared" si="13"/>
        <v>1540</v>
      </c>
      <c r="J141">
        <f t="shared" si="14"/>
        <v>2.7709120767793635E-5</v>
      </c>
      <c r="K141">
        <f t="shared" si="15"/>
        <v>7.4616249427803924E-5</v>
      </c>
    </row>
    <row r="142" spans="9:11" x14ac:dyDescent="0.25">
      <c r="I142">
        <f t="shared" si="13"/>
        <v>1560</v>
      </c>
      <c r="J142">
        <f t="shared" si="14"/>
        <v>2.3874251152730258E-5</v>
      </c>
      <c r="K142">
        <f t="shared" si="15"/>
        <v>7.1324299913644819E-5</v>
      </c>
    </row>
    <row r="143" spans="9:11" x14ac:dyDescent="0.25">
      <c r="I143">
        <f t="shared" si="13"/>
        <v>1580</v>
      </c>
      <c r="J143">
        <f t="shared" si="14"/>
        <v>2.050922966404805E-5</v>
      </c>
      <c r="K143">
        <f t="shared" si="15"/>
        <v>6.8195023073519488E-5</v>
      </c>
    </row>
    <row r="144" spans="9:11" x14ac:dyDescent="0.25">
      <c r="I144">
        <f t="shared" si="13"/>
        <v>1600</v>
      </c>
      <c r="J144">
        <f t="shared" si="14"/>
        <v>1.7566349364417561E-5</v>
      </c>
      <c r="K144">
        <f t="shared" si="15"/>
        <v>6.5219556770956461E-5</v>
      </c>
    </row>
    <row r="145" spans="9:11" x14ac:dyDescent="0.25">
      <c r="I145">
        <f t="shared" si="13"/>
        <v>1620</v>
      </c>
      <c r="J145">
        <f t="shared" si="14"/>
        <v>1.5001208963811662E-5</v>
      </c>
      <c r="K145">
        <f t="shared" si="15"/>
        <v>6.2389562404210823E-5</v>
      </c>
    </row>
    <row r="146" spans="9:11" x14ac:dyDescent="0.25">
      <c r="I146">
        <f t="shared" si="13"/>
        <v>1640</v>
      </c>
      <c r="J146">
        <f t="shared" si="14"/>
        <v>1.2772725622218562E-5</v>
      </c>
      <c r="K146">
        <f t="shared" si="15"/>
        <v>5.9697192004690252E-5</v>
      </c>
    </row>
    <row r="147" spans="9:11" x14ac:dyDescent="0.25">
      <c r="I147">
        <f t="shared" si="13"/>
        <v>1660</v>
      </c>
      <c r="J147">
        <f t="shared" si="14"/>
        <v>1.0843100487059121E-5</v>
      </c>
      <c r="K147">
        <f t="shared" si="15"/>
        <v>5.7135057478644227E-5</v>
      </c>
    </row>
    <row r="148" spans="9:11" x14ac:dyDescent="0.25">
      <c r="I148">
        <f t="shared" si="13"/>
        <v>1680</v>
      </c>
      <c r="J148">
        <f t="shared" si="14"/>
        <v>9.1777444231091412E-6</v>
      </c>
      <c r="K148">
        <f t="shared" si="15"/>
        <v>5.4696201853637415E-5</v>
      </c>
    </row>
    <row r="149" spans="9:11" x14ac:dyDescent="0.25">
      <c r="I149">
        <f t="shared" si="13"/>
        <v>1700</v>
      </c>
      <c r="J149">
        <f t="shared" si="14"/>
        <v>7.7451710568837637E-6</v>
      </c>
      <c r="K149">
        <f t="shared" si="15"/>
        <v>5.2374072399321791E-5</v>
      </c>
    </row>
    <row r="150" spans="9:11" x14ac:dyDescent="0.25">
      <c r="I150">
        <f t="shared" si="13"/>
        <v>1720</v>
      </c>
      <c r="J150">
        <f t="shared" si="14"/>
        <v>6.5168638160092126E-6</v>
      </c>
      <c r="K150">
        <f t="shared" si="15"/>
        <v>5.0162495499763207E-5</v>
      </c>
    </row>
    <row r="151" spans="9:11" x14ac:dyDescent="0.25">
      <c r="I151">
        <f t="shared" si="13"/>
        <v>1740</v>
      </c>
      <c r="J151">
        <f t="shared" si="14"/>
        <v>5.4671231236954588E-6</v>
      </c>
      <c r="K151">
        <f t="shared" si="15"/>
        <v>4.8055653162037402E-5</v>
      </c>
    </row>
    <row r="152" spans="9:11" x14ac:dyDescent="0.25">
      <c r="I152">
        <f t="shared" si="13"/>
        <v>1760</v>
      </c>
      <c r="J152">
        <f t="shared" si="14"/>
        <v>4.5728993337781962E-6</v>
      </c>
      <c r="K152">
        <f t="shared" si="15"/>
        <v>4.6048061052959038E-5</v>
      </c>
    </row>
    <row r="153" spans="9:11" x14ac:dyDescent="0.25">
      <c r="I153">
        <f t="shared" si="13"/>
        <v>1780</v>
      </c>
      <c r="J153">
        <f t="shared" si="14"/>
        <v>3.8136163853484023E-6</v>
      </c>
      <c r="K153">
        <f t="shared" si="15"/>
        <v>4.4134547962611498E-5</v>
      </c>
    </row>
    <row r="154" spans="9:11" x14ac:dyDescent="0.25">
      <c r="I154">
        <f t="shared" si="13"/>
        <v>1800</v>
      </c>
      <c r="J154">
        <f t="shared" si="14"/>
        <v>3.1709905375306582E-6</v>
      </c>
      <c r="K154">
        <f t="shared" si="15"/>
        <v>4.2310236599833319E-5</v>
      </c>
    </row>
    <row r="155" spans="9:11" x14ac:dyDescent="0.25">
      <c r="I155">
        <f t="shared" si="13"/>
        <v>1820</v>
      </c>
      <c r="J155">
        <f t="shared" ref="J155:J165" si="16">NORMDIST(I155,$B$1,$B$3,FALSE)</f>
        <v>2.6288479314974866E-6</v>
      </c>
      <c r="K155">
        <f t="shared" ref="K155:K165" si="17">1/(LN(10)*I155*$K$55*SQRT(2*PI()))*EXP(-0.5*((LOG10(I155)-$K$54)/$K$55)^2)</f>
        <v>4.0570525630943589E-5</v>
      </c>
    </row>
    <row r="156" spans="9:11" x14ac:dyDescent="0.25">
      <c r="I156">
        <f t="shared" si="13"/>
        <v>1840</v>
      </c>
      <c r="J156">
        <f t="shared" si="16"/>
        <v>2.1729441324416476E-6</v>
      </c>
      <c r="K156">
        <f t="shared" si="17"/>
        <v>3.8911072878790406E-5</v>
      </c>
    </row>
    <row r="157" spans="9:11" x14ac:dyDescent="0.25">
      <c r="I157">
        <f t="shared" si="13"/>
        <v>1860</v>
      </c>
      <c r="J157">
        <f t="shared" si="16"/>
        <v>1.7907882402755125E-6</v>
      </c>
      <c r="K157">
        <f t="shared" si="17"/>
        <v>3.7327779604671039E-5</v>
      </c>
    </row>
    <row r="158" spans="9:11" x14ac:dyDescent="0.25">
      <c r="I158">
        <f t="shared" si="13"/>
        <v>1880</v>
      </c>
      <c r="J158">
        <f t="shared" si="16"/>
        <v>1.4714736328966052E-6</v>
      </c>
      <c r="K158">
        <f t="shared" si="17"/>
        <v>3.5816775800815412E-5</v>
      </c>
    </row>
    <row r="159" spans="9:11" x14ac:dyDescent="0.25">
      <c r="I159">
        <f t="shared" si="13"/>
        <v>1900</v>
      </c>
      <c r="J159">
        <f t="shared" si="16"/>
        <v>1.2055169260637372E-6</v>
      </c>
      <c r="K159">
        <f t="shared" si="17"/>
        <v>3.4374406425954516E-5</v>
      </c>
    </row>
    <row r="160" spans="9:11" x14ac:dyDescent="0.25">
      <c r="I160">
        <f t="shared" si="13"/>
        <v>1920</v>
      </c>
      <c r="J160">
        <f t="shared" si="16"/>
        <v>9.8470630312333982E-7</v>
      </c>
      <c r="K160">
        <f t="shared" si="17"/>
        <v>3.299721852102799E-5</v>
      </c>
    </row>
    <row r="161" spans="9:11" x14ac:dyDescent="0.25">
      <c r="I161">
        <f t="shared" si="13"/>
        <v>1940</v>
      </c>
      <c r="J161">
        <f t="shared" si="16"/>
        <v>8.0195998788395185E-7</v>
      </c>
      <c r="K161">
        <f t="shared" si="17"/>
        <v>3.1681949146329454E-5</v>
      </c>
    </row>
    <row r="162" spans="9:11" x14ac:dyDescent="0.25">
      <c r="I162">
        <f t="shared" si="13"/>
        <v>1960</v>
      </c>
      <c r="J162">
        <f t="shared" si="16"/>
        <v>6.5119530503721526E-7</v>
      </c>
      <c r="K162">
        <f t="shared" si="17"/>
        <v>3.0425514085357757E-5</v>
      </c>
    </row>
    <row r="163" spans="9:11" x14ac:dyDescent="0.25">
      <c r="I163">
        <f t="shared" si="13"/>
        <v>1980</v>
      </c>
      <c r="J163">
        <f t="shared" si="16"/>
        <v>5.2720849344727417E-7</v>
      </c>
      <c r="K163">
        <f t="shared" si="17"/>
        <v>2.9224997264360247E-5</v>
      </c>
    </row>
    <row r="164" spans="9:11" x14ac:dyDescent="0.25">
      <c r="I164">
        <f t="shared" si="13"/>
        <v>2000</v>
      </c>
      <c r="J164">
        <f t="shared" si="16"/>
        <v>4.2556520604531287E-7</v>
      </c>
      <c r="K164">
        <f t="shared" si="17"/>
        <v>2.8077640840019053E-5</v>
      </c>
    </row>
  </sheetData>
  <sortState ref="E9:E100">
    <sortCondition descending="1" ref="E9:E100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activeCell="H9" sqref="H9:H100"/>
    </sheetView>
  </sheetViews>
  <sheetFormatPr defaultRowHeight="15" x14ac:dyDescent="0.25"/>
  <cols>
    <col min="1" max="2" width="14" customWidth="1"/>
  </cols>
  <sheetData>
    <row r="1" spans="1:14" x14ac:dyDescent="0.25">
      <c r="A1" t="s">
        <v>6</v>
      </c>
      <c r="C1">
        <f>AVERAGE(C9:C100)</f>
        <v>2.635261052556241</v>
      </c>
      <c r="D1" t="s">
        <v>12</v>
      </c>
    </row>
    <row r="2" spans="1:14" x14ac:dyDescent="0.25">
      <c r="A2" t="s">
        <v>7</v>
      </c>
      <c r="C2">
        <f>VAR(C9:C100)</f>
        <v>9.6545870388907606E-2</v>
      </c>
      <c r="D2" t="s">
        <v>13</v>
      </c>
    </row>
    <row r="3" spans="1:14" x14ac:dyDescent="0.25">
      <c r="A3" t="s">
        <v>8</v>
      </c>
      <c r="C3">
        <f>STDEV(C9:C100)</f>
        <v>0.31071831357180674</v>
      </c>
      <c r="D3" t="s">
        <v>14</v>
      </c>
    </row>
    <row r="4" spans="1:14" x14ac:dyDescent="0.25">
      <c r="A4" t="s">
        <v>9</v>
      </c>
      <c r="C4">
        <f>SKEW(C9:C100)</f>
        <v>-0.25323281600569064</v>
      </c>
      <c r="D4" t="s">
        <v>15</v>
      </c>
    </row>
    <row r="5" spans="1:14" x14ac:dyDescent="0.25">
      <c r="A5" t="s">
        <v>92</v>
      </c>
      <c r="C5">
        <f>COUNT(B9:B100)</f>
        <v>92</v>
      </c>
    </row>
    <row r="7" spans="1:14" x14ac:dyDescent="0.25">
      <c r="E7" t="s">
        <v>18</v>
      </c>
      <c r="G7" t="s">
        <v>24</v>
      </c>
      <c r="H7" t="s">
        <v>23</v>
      </c>
    </row>
    <row r="8" spans="1:14" ht="45" x14ac:dyDescent="0.25">
      <c r="A8" t="s">
        <v>0</v>
      </c>
      <c r="B8" t="s">
        <v>1</v>
      </c>
      <c r="C8" t="s">
        <v>37</v>
      </c>
      <c r="E8" t="s">
        <v>17</v>
      </c>
      <c r="F8" t="s">
        <v>1</v>
      </c>
      <c r="G8" s="7" t="s">
        <v>19</v>
      </c>
      <c r="H8" s="7" t="s">
        <v>22</v>
      </c>
    </row>
    <row r="9" spans="1:14" x14ac:dyDescent="0.25">
      <c r="A9" s="1">
        <v>5225</v>
      </c>
      <c r="B9">
        <v>450</v>
      </c>
      <c r="C9" s="9">
        <f>LOG10(B9)</f>
        <v>2.6532125137753435</v>
      </c>
      <c r="E9">
        <v>1</v>
      </c>
      <c r="F9">
        <v>3.2174839442139063</v>
      </c>
      <c r="G9">
        <f>1-E9/(1+$C$5)</f>
        <v>0.989247311827957</v>
      </c>
      <c r="H9" s="8">
        <f>($C$5+1)/E9</f>
        <v>93</v>
      </c>
      <c r="K9" t="s">
        <v>32</v>
      </c>
    </row>
    <row r="10" spans="1:14" x14ac:dyDescent="0.25">
      <c r="A10" s="1">
        <v>5392</v>
      </c>
      <c r="B10">
        <v>117</v>
      </c>
      <c r="C10" s="9">
        <f t="shared" ref="C10:C73" si="0">LOG10(B10)</f>
        <v>2.0681858617461617</v>
      </c>
      <c r="E10">
        <v>2</v>
      </c>
      <c r="F10">
        <v>3.2095150145426308</v>
      </c>
      <c r="G10">
        <f t="shared" ref="G10:G73" si="1">1-E10/(1+$C$5)</f>
        <v>0.978494623655914</v>
      </c>
      <c r="H10" s="8">
        <f t="shared" ref="H10:H73" si="2">($C$5+1)/E10</f>
        <v>46.5</v>
      </c>
      <c r="K10" t="s">
        <v>31</v>
      </c>
      <c r="L10" t="s">
        <v>33</v>
      </c>
      <c r="M10" t="s">
        <v>34</v>
      </c>
      <c r="N10" t="s">
        <v>21</v>
      </c>
    </row>
    <row r="11" spans="1:14" x14ac:dyDescent="0.25">
      <c r="A11" s="1">
        <v>5963</v>
      </c>
      <c r="B11">
        <v>1020</v>
      </c>
      <c r="C11" s="9">
        <f t="shared" si="0"/>
        <v>3.0086001717619175</v>
      </c>
      <c r="E11">
        <v>3</v>
      </c>
      <c r="F11">
        <v>3.1958996524092336</v>
      </c>
      <c r="G11">
        <f t="shared" si="1"/>
        <v>0.967741935483871</v>
      </c>
      <c r="H11" s="8">
        <f t="shared" si="2"/>
        <v>31</v>
      </c>
      <c r="K11">
        <v>1500</v>
      </c>
      <c r="L11">
        <f>NORMDIST(K11,$C$1,$C$3,TRUE)</f>
        <v>1</v>
      </c>
      <c r="M11">
        <f>1-L11</f>
        <v>0</v>
      </c>
      <c r="N11" t="e">
        <f>1/M11</f>
        <v>#DIV/0!</v>
      </c>
    </row>
    <row r="12" spans="1:14" x14ac:dyDescent="0.25">
      <c r="A12" s="1">
        <v>6345</v>
      </c>
      <c r="B12">
        <v>1620</v>
      </c>
      <c r="C12" s="9">
        <f t="shared" si="0"/>
        <v>3.2095150145426308</v>
      </c>
      <c r="E12">
        <v>4</v>
      </c>
      <c r="F12">
        <v>3.1643528557844371</v>
      </c>
      <c r="G12">
        <f t="shared" si="1"/>
        <v>0.956989247311828</v>
      </c>
      <c r="H12" s="8">
        <f t="shared" si="2"/>
        <v>23.25</v>
      </c>
    </row>
    <row r="13" spans="1:14" x14ac:dyDescent="0.25">
      <c r="A13" s="1">
        <v>7054</v>
      </c>
      <c r="B13">
        <v>289</v>
      </c>
      <c r="C13" s="9">
        <f t="shared" si="0"/>
        <v>2.4608978427565478</v>
      </c>
      <c r="E13">
        <v>5</v>
      </c>
      <c r="F13">
        <v>3.1461280356782382</v>
      </c>
      <c r="G13">
        <f t="shared" si="1"/>
        <v>0.94623655913978499</v>
      </c>
      <c r="H13" s="8">
        <f t="shared" si="2"/>
        <v>18.600000000000001</v>
      </c>
      <c r="K13" t="s">
        <v>21</v>
      </c>
      <c r="L13" t="s">
        <v>33</v>
      </c>
      <c r="M13" t="s">
        <v>31</v>
      </c>
    </row>
    <row r="14" spans="1:14" x14ac:dyDescent="0.25">
      <c r="A14" s="1">
        <v>7448</v>
      </c>
      <c r="B14">
        <v>880</v>
      </c>
      <c r="C14" s="9">
        <f t="shared" si="0"/>
        <v>2.9444826721501687</v>
      </c>
      <c r="E14">
        <v>6</v>
      </c>
      <c r="F14">
        <v>3.1038037209559568</v>
      </c>
      <c r="G14">
        <f t="shared" si="1"/>
        <v>0.93548387096774199</v>
      </c>
      <c r="H14" s="8">
        <f t="shared" si="2"/>
        <v>15.5</v>
      </c>
      <c r="K14">
        <v>50</v>
      </c>
      <c r="L14">
        <f>1-1/K14</f>
        <v>0.98</v>
      </c>
      <c r="M14">
        <f>NORMINV(L14,$C$1,$C$3)</f>
        <v>3.2733984505676958</v>
      </c>
    </row>
    <row r="15" spans="1:14" x14ac:dyDescent="0.25">
      <c r="A15" s="1">
        <v>7796</v>
      </c>
      <c r="B15">
        <v>975</v>
      </c>
      <c r="C15" s="9">
        <f t="shared" si="0"/>
        <v>2.989004615698537</v>
      </c>
      <c r="E15">
        <v>7</v>
      </c>
      <c r="F15">
        <v>3.0899051114393981</v>
      </c>
      <c r="G15">
        <f t="shared" si="1"/>
        <v>0.92473118279569888</v>
      </c>
      <c r="H15" s="8">
        <f t="shared" si="2"/>
        <v>13.285714285714286</v>
      </c>
    </row>
    <row r="16" spans="1:14" x14ac:dyDescent="0.25">
      <c r="A16" s="1">
        <v>8162</v>
      </c>
      <c r="B16">
        <v>1100</v>
      </c>
      <c r="C16" s="9">
        <f t="shared" si="0"/>
        <v>3.0413926851582249</v>
      </c>
      <c r="E16">
        <v>8</v>
      </c>
      <c r="F16">
        <v>3.0413926851582249</v>
      </c>
      <c r="G16">
        <f t="shared" si="1"/>
        <v>0.91397849462365588</v>
      </c>
      <c r="H16" s="8">
        <f t="shared" si="2"/>
        <v>11.625</v>
      </c>
    </row>
    <row r="17" spans="1:8" x14ac:dyDescent="0.25">
      <c r="A17" s="1">
        <v>8531</v>
      </c>
      <c r="B17">
        <v>998</v>
      </c>
      <c r="C17" s="9">
        <f t="shared" si="0"/>
        <v>2.999130541287371</v>
      </c>
      <c r="E17">
        <v>9</v>
      </c>
      <c r="F17">
        <v>3.0086001717619175</v>
      </c>
      <c r="G17">
        <f t="shared" si="1"/>
        <v>0.90322580645161288</v>
      </c>
      <c r="H17" s="8">
        <f t="shared" si="2"/>
        <v>10.333333333333334</v>
      </c>
    </row>
    <row r="18" spans="1:8" x14ac:dyDescent="0.25">
      <c r="A18" s="1">
        <v>8880</v>
      </c>
      <c r="B18">
        <v>415</v>
      </c>
      <c r="C18" s="9">
        <f t="shared" si="0"/>
        <v>2.6180480967120925</v>
      </c>
      <c r="E18">
        <v>10</v>
      </c>
      <c r="F18">
        <v>2.999130541287371</v>
      </c>
      <c r="G18">
        <f t="shared" si="1"/>
        <v>0.89247311827956988</v>
      </c>
      <c r="H18" s="8">
        <f t="shared" si="2"/>
        <v>9.3000000000000007</v>
      </c>
    </row>
    <row r="19" spans="1:8" x14ac:dyDescent="0.25">
      <c r="A19" s="1">
        <v>9239</v>
      </c>
      <c r="B19">
        <v>362</v>
      </c>
      <c r="C19" s="9">
        <f t="shared" si="0"/>
        <v>2.5587085705331658</v>
      </c>
      <c r="E19">
        <v>11</v>
      </c>
      <c r="F19">
        <v>2.989004615698537</v>
      </c>
      <c r="G19">
        <f t="shared" si="1"/>
        <v>0.88172043010752688</v>
      </c>
      <c r="H19" s="8">
        <f t="shared" si="2"/>
        <v>8.454545454545455</v>
      </c>
    </row>
    <row r="20" spans="1:8" x14ac:dyDescent="0.25">
      <c r="A20" s="1">
        <v>9593</v>
      </c>
      <c r="B20">
        <v>264</v>
      </c>
      <c r="C20" s="9">
        <f t="shared" si="0"/>
        <v>2.4216039268698313</v>
      </c>
      <c r="E20">
        <v>12</v>
      </c>
      <c r="F20">
        <v>2.9571281976768131</v>
      </c>
      <c r="G20">
        <f t="shared" si="1"/>
        <v>0.87096774193548387</v>
      </c>
      <c r="H20" s="8">
        <f t="shared" si="2"/>
        <v>7.75</v>
      </c>
    </row>
    <row r="21" spans="1:8" x14ac:dyDescent="0.25">
      <c r="A21" s="1">
        <v>9984</v>
      </c>
      <c r="B21">
        <v>738</v>
      </c>
      <c r="C21" s="9">
        <f t="shared" si="0"/>
        <v>2.8680563618230415</v>
      </c>
      <c r="E21">
        <v>13</v>
      </c>
      <c r="F21">
        <v>2.9444826721501687</v>
      </c>
      <c r="G21">
        <f t="shared" si="1"/>
        <v>0.86021505376344087</v>
      </c>
      <c r="H21" s="8">
        <f t="shared" si="2"/>
        <v>7.1538461538461542</v>
      </c>
    </row>
    <row r="22" spans="1:8" x14ac:dyDescent="0.25">
      <c r="A22" s="1">
        <v>10347</v>
      </c>
      <c r="B22">
        <v>842</v>
      </c>
      <c r="C22" s="9">
        <f t="shared" si="0"/>
        <v>2.9253120914996495</v>
      </c>
      <c r="E22">
        <v>14</v>
      </c>
      <c r="F22">
        <v>2.932473764677153</v>
      </c>
      <c r="G22">
        <f t="shared" si="1"/>
        <v>0.84946236559139787</v>
      </c>
      <c r="H22" s="8">
        <f t="shared" si="2"/>
        <v>6.6428571428571432</v>
      </c>
    </row>
    <row r="23" spans="1:8" x14ac:dyDescent="0.25">
      <c r="A23" s="1">
        <v>10722</v>
      </c>
      <c r="B23">
        <v>467</v>
      </c>
      <c r="C23" s="9">
        <f t="shared" si="0"/>
        <v>2.6693168805661123</v>
      </c>
      <c r="E23">
        <v>15</v>
      </c>
      <c r="F23">
        <v>2.932473764677153</v>
      </c>
      <c r="G23">
        <f t="shared" si="1"/>
        <v>0.83870967741935487</v>
      </c>
      <c r="H23" s="8">
        <f t="shared" si="2"/>
        <v>6.2</v>
      </c>
    </row>
    <row r="24" spans="1:8" x14ac:dyDescent="0.25">
      <c r="A24" s="1">
        <v>11073</v>
      </c>
      <c r="B24">
        <v>244</v>
      </c>
      <c r="C24" s="9">
        <f t="shared" si="0"/>
        <v>2.3873898263387292</v>
      </c>
      <c r="E24">
        <v>16</v>
      </c>
      <c r="F24">
        <v>2.9283958522567137</v>
      </c>
      <c r="G24">
        <f t="shared" si="1"/>
        <v>0.82795698924731176</v>
      </c>
      <c r="H24" s="8">
        <f t="shared" si="2"/>
        <v>5.8125</v>
      </c>
    </row>
    <row r="25" spans="1:8" x14ac:dyDescent="0.25">
      <c r="A25" s="1">
        <v>11253</v>
      </c>
      <c r="B25">
        <v>115</v>
      </c>
      <c r="C25" s="9">
        <f t="shared" si="0"/>
        <v>2.0606978403536118</v>
      </c>
      <c r="E25">
        <v>17</v>
      </c>
      <c r="F25">
        <v>2.9253120914996495</v>
      </c>
      <c r="G25">
        <f t="shared" si="1"/>
        <v>0.81720430107526876</v>
      </c>
      <c r="H25" s="8">
        <f t="shared" si="2"/>
        <v>5.4705882352941178</v>
      </c>
    </row>
    <row r="26" spans="1:8" x14ac:dyDescent="0.25">
      <c r="A26" s="1">
        <v>11823</v>
      </c>
      <c r="B26">
        <v>787</v>
      </c>
      <c r="C26" s="9">
        <f t="shared" si="0"/>
        <v>2.8959747323590648</v>
      </c>
      <c r="E26">
        <v>18</v>
      </c>
      <c r="F26">
        <v>2.9190780923760737</v>
      </c>
      <c r="G26">
        <f t="shared" si="1"/>
        <v>0.80645161290322576</v>
      </c>
      <c r="H26" s="8">
        <f t="shared" si="2"/>
        <v>5.166666666666667</v>
      </c>
    </row>
    <row r="27" spans="1:8" x14ac:dyDescent="0.25">
      <c r="A27" s="1">
        <v>12196</v>
      </c>
      <c r="B27">
        <v>346</v>
      </c>
      <c r="C27" s="9">
        <f t="shared" si="0"/>
        <v>2.5390760987927767</v>
      </c>
      <c r="E27">
        <v>19</v>
      </c>
      <c r="F27">
        <v>2.90848501887865</v>
      </c>
      <c r="G27">
        <f t="shared" si="1"/>
        <v>0.79569892473118276</v>
      </c>
      <c r="H27" s="8">
        <f t="shared" si="2"/>
        <v>4.8947368421052628</v>
      </c>
    </row>
    <row r="28" spans="1:8" x14ac:dyDescent="0.25">
      <c r="A28" s="1">
        <v>12349</v>
      </c>
      <c r="B28">
        <v>127</v>
      </c>
      <c r="C28" s="9">
        <f t="shared" si="0"/>
        <v>2.1038037209559568</v>
      </c>
      <c r="E28">
        <v>20</v>
      </c>
      <c r="F28">
        <v>2.9009130677376689</v>
      </c>
      <c r="G28">
        <f t="shared" si="1"/>
        <v>0.78494623655913975</v>
      </c>
      <c r="H28" s="8">
        <f t="shared" si="2"/>
        <v>4.6500000000000004</v>
      </c>
    </row>
    <row r="29" spans="1:8" x14ac:dyDescent="0.25">
      <c r="A29" s="1">
        <v>12896</v>
      </c>
      <c r="B29">
        <v>328</v>
      </c>
      <c r="C29" s="9">
        <f t="shared" si="0"/>
        <v>2.5158738437116792</v>
      </c>
      <c r="E29">
        <v>21</v>
      </c>
      <c r="F29">
        <v>2.8959747323590648</v>
      </c>
      <c r="G29">
        <f t="shared" si="1"/>
        <v>0.77419354838709675</v>
      </c>
      <c r="H29" s="8">
        <f t="shared" si="2"/>
        <v>4.4285714285714288</v>
      </c>
    </row>
    <row r="30" spans="1:8" x14ac:dyDescent="0.25">
      <c r="A30" s="1">
        <v>13275</v>
      </c>
      <c r="B30">
        <v>1270</v>
      </c>
      <c r="C30" s="9">
        <f t="shared" si="0"/>
        <v>3.1038037209559568</v>
      </c>
      <c r="E30">
        <v>22</v>
      </c>
      <c r="F30">
        <v>2.8937617620579434</v>
      </c>
      <c r="G30">
        <f t="shared" si="1"/>
        <v>0.76344086021505375</v>
      </c>
      <c r="H30" s="8">
        <f t="shared" si="2"/>
        <v>4.2272727272727275</v>
      </c>
    </row>
    <row r="31" spans="1:8" x14ac:dyDescent="0.25">
      <c r="A31" s="1">
        <v>13643</v>
      </c>
      <c r="B31">
        <v>674</v>
      </c>
      <c r="C31" s="9">
        <f t="shared" si="0"/>
        <v>2.8286598965353198</v>
      </c>
      <c r="E31">
        <v>23</v>
      </c>
      <c r="F31">
        <v>2.888179493918325</v>
      </c>
      <c r="G31">
        <f t="shared" si="1"/>
        <v>0.75268817204301075</v>
      </c>
      <c r="H31" s="8">
        <f t="shared" si="2"/>
        <v>4.0434782608695654</v>
      </c>
    </row>
    <row r="32" spans="1:8" x14ac:dyDescent="0.25">
      <c r="A32" s="1">
        <v>13993</v>
      </c>
      <c r="B32">
        <v>810</v>
      </c>
      <c r="C32" s="9">
        <f t="shared" si="0"/>
        <v>2.90848501887865</v>
      </c>
      <c r="E32">
        <v>24</v>
      </c>
      <c r="F32">
        <v>2.8802417758954801</v>
      </c>
      <c r="G32">
        <f t="shared" si="1"/>
        <v>0.74193548387096775</v>
      </c>
      <c r="H32" s="8">
        <f t="shared" si="2"/>
        <v>3.875</v>
      </c>
    </row>
    <row r="33" spans="1:8" x14ac:dyDescent="0.25">
      <c r="A33" s="1">
        <v>14326</v>
      </c>
      <c r="B33">
        <v>208</v>
      </c>
      <c r="C33" s="9">
        <f t="shared" si="0"/>
        <v>2.3180633349627615</v>
      </c>
      <c r="E33">
        <v>25</v>
      </c>
      <c r="F33">
        <v>2.8680563618230415</v>
      </c>
      <c r="G33">
        <f t="shared" si="1"/>
        <v>0.73118279569892475</v>
      </c>
      <c r="H33" s="8">
        <f t="shared" si="2"/>
        <v>3.72</v>
      </c>
    </row>
    <row r="34" spans="1:8" x14ac:dyDescent="0.25">
      <c r="A34" s="1">
        <v>14743</v>
      </c>
      <c r="B34">
        <v>134</v>
      </c>
      <c r="C34" s="9">
        <f t="shared" si="0"/>
        <v>2.1271047983648077</v>
      </c>
      <c r="E34">
        <v>26</v>
      </c>
      <c r="F34">
        <v>2.8555191556678001</v>
      </c>
      <c r="G34">
        <f t="shared" si="1"/>
        <v>0.72043010752688175</v>
      </c>
      <c r="H34" s="8">
        <f t="shared" si="2"/>
        <v>3.5769230769230771</v>
      </c>
    </row>
    <row r="35" spans="1:8" x14ac:dyDescent="0.25">
      <c r="A35" s="1">
        <v>15100</v>
      </c>
      <c r="B35">
        <v>106</v>
      </c>
      <c r="C35" s="9">
        <f t="shared" si="0"/>
        <v>2.0253058652647704</v>
      </c>
      <c r="E35">
        <v>27</v>
      </c>
      <c r="F35">
        <v>2.8512583487190755</v>
      </c>
      <c r="G35">
        <f t="shared" si="1"/>
        <v>0.70967741935483875</v>
      </c>
      <c r="H35" s="8">
        <f t="shared" si="2"/>
        <v>3.4444444444444446</v>
      </c>
    </row>
    <row r="36" spans="1:8" x14ac:dyDescent="0.25">
      <c r="A36" s="1">
        <v>15445</v>
      </c>
      <c r="B36">
        <v>201</v>
      </c>
      <c r="C36" s="9">
        <f t="shared" si="0"/>
        <v>2.3031960574204891</v>
      </c>
      <c r="E36">
        <v>28</v>
      </c>
      <c r="F36">
        <v>2.8331471119127851</v>
      </c>
      <c r="G36">
        <f t="shared" si="1"/>
        <v>0.69892473118279574</v>
      </c>
      <c r="H36" s="8">
        <f t="shared" si="2"/>
        <v>3.3214285714285716</v>
      </c>
    </row>
    <row r="37" spans="1:8" x14ac:dyDescent="0.25">
      <c r="A37" s="1">
        <v>15816</v>
      </c>
      <c r="B37">
        <v>610</v>
      </c>
      <c r="C37" s="9">
        <f t="shared" si="0"/>
        <v>2.7853298350107671</v>
      </c>
      <c r="E37">
        <v>29</v>
      </c>
      <c r="F37">
        <v>2.8286598965353198</v>
      </c>
      <c r="G37">
        <f t="shared" si="1"/>
        <v>0.68817204301075274</v>
      </c>
      <c r="H37" s="8">
        <f t="shared" si="2"/>
        <v>3.2068965517241379</v>
      </c>
    </row>
    <row r="38" spans="1:8" x14ac:dyDescent="0.25">
      <c r="A38" s="1">
        <v>16192</v>
      </c>
      <c r="B38">
        <v>238</v>
      </c>
      <c r="C38" s="9">
        <f t="shared" si="0"/>
        <v>2.3765769570565118</v>
      </c>
      <c r="E38">
        <v>30</v>
      </c>
      <c r="F38">
        <v>2.8155777483242672</v>
      </c>
      <c r="G38">
        <f t="shared" si="1"/>
        <v>0.67741935483870974</v>
      </c>
      <c r="H38" s="8">
        <f t="shared" si="2"/>
        <v>3.1</v>
      </c>
    </row>
    <row r="39" spans="1:8" x14ac:dyDescent="0.25">
      <c r="A39" s="1">
        <v>16594</v>
      </c>
      <c r="B39">
        <v>417</v>
      </c>
      <c r="C39" s="9">
        <f t="shared" si="0"/>
        <v>2.6201360549737576</v>
      </c>
      <c r="E39">
        <v>31</v>
      </c>
      <c r="F39">
        <v>2.8142475957319202</v>
      </c>
      <c r="G39">
        <f t="shared" si="1"/>
        <v>0.66666666666666674</v>
      </c>
      <c r="H39" s="8">
        <f t="shared" si="2"/>
        <v>3</v>
      </c>
    </row>
    <row r="40" spans="1:8" x14ac:dyDescent="0.25">
      <c r="A40" s="1">
        <v>16911</v>
      </c>
      <c r="B40">
        <v>1230</v>
      </c>
      <c r="C40" s="9">
        <f t="shared" si="0"/>
        <v>3.0899051114393981</v>
      </c>
      <c r="E40">
        <v>32</v>
      </c>
      <c r="F40">
        <v>2.8000293592441343</v>
      </c>
      <c r="G40">
        <f t="shared" si="1"/>
        <v>0.65591397849462363</v>
      </c>
      <c r="H40" s="8">
        <f t="shared" si="2"/>
        <v>2.90625</v>
      </c>
    </row>
    <row r="41" spans="1:8" x14ac:dyDescent="0.25">
      <c r="A41" s="1">
        <v>17291</v>
      </c>
      <c r="B41">
        <v>305</v>
      </c>
      <c r="C41" s="9">
        <f t="shared" si="0"/>
        <v>2.4842998393467859</v>
      </c>
      <c r="E41">
        <v>33</v>
      </c>
      <c r="F41">
        <v>2.7937903846908188</v>
      </c>
      <c r="G41">
        <f t="shared" si="1"/>
        <v>0.64516129032258063</v>
      </c>
      <c r="H41" s="8">
        <f t="shared" si="2"/>
        <v>2.8181818181818183</v>
      </c>
    </row>
    <row r="42" spans="1:8" x14ac:dyDescent="0.25">
      <c r="A42" s="1">
        <v>17661</v>
      </c>
      <c r="B42">
        <v>759</v>
      </c>
      <c r="C42" s="9">
        <f t="shared" si="0"/>
        <v>2.8802417758954801</v>
      </c>
      <c r="E42">
        <v>34</v>
      </c>
      <c r="F42">
        <v>2.7853298350107671</v>
      </c>
      <c r="G42">
        <f t="shared" si="1"/>
        <v>0.63440860215053763</v>
      </c>
      <c r="H42" s="8">
        <f t="shared" si="2"/>
        <v>2.7352941176470589</v>
      </c>
    </row>
    <row r="43" spans="1:8" x14ac:dyDescent="0.25">
      <c r="A43" s="1">
        <v>18011</v>
      </c>
      <c r="B43">
        <v>538</v>
      </c>
      <c r="C43" s="9">
        <f t="shared" si="0"/>
        <v>2.7307822756663893</v>
      </c>
      <c r="E43">
        <v>35</v>
      </c>
      <c r="F43">
        <v>2.7664128471123997</v>
      </c>
      <c r="G43">
        <f t="shared" si="1"/>
        <v>0.62365591397849462</v>
      </c>
      <c r="H43" s="8">
        <f t="shared" si="2"/>
        <v>2.657142857142857</v>
      </c>
    </row>
    <row r="44" spans="1:8" x14ac:dyDescent="0.25">
      <c r="A44" s="1">
        <v>18401</v>
      </c>
      <c r="B44">
        <v>856</v>
      </c>
      <c r="C44" s="9">
        <f t="shared" si="0"/>
        <v>2.932473764677153</v>
      </c>
      <c r="E44">
        <v>36</v>
      </c>
      <c r="F44">
        <v>2.7573960287930244</v>
      </c>
      <c r="G44">
        <f t="shared" si="1"/>
        <v>0.61290322580645162</v>
      </c>
      <c r="H44" s="8">
        <f t="shared" si="2"/>
        <v>2.5833333333333335</v>
      </c>
    </row>
    <row r="45" spans="1:8" x14ac:dyDescent="0.25">
      <c r="A45" s="1">
        <v>18738</v>
      </c>
      <c r="B45">
        <v>622</v>
      </c>
      <c r="C45" s="9">
        <f t="shared" si="0"/>
        <v>2.7937903846908188</v>
      </c>
      <c r="E45">
        <v>37</v>
      </c>
      <c r="F45">
        <v>2.7315887651867388</v>
      </c>
      <c r="G45">
        <f t="shared" si="1"/>
        <v>0.60215053763440862</v>
      </c>
      <c r="H45" s="8">
        <f t="shared" si="2"/>
        <v>2.5135135135135136</v>
      </c>
    </row>
    <row r="46" spans="1:8" x14ac:dyDescent="0.25">
      <c r="A46" s="1">
        <v>19118</v>
      </c>
      <c r="B46">
        <v>1400</v>
      </c>
      <c r="C46" s="9">
        <f t="shared" si="0"/>
        <v>3.1461280356782382</v>
      </c>
      <c r="E46">
        <v>38</v>
      </c>
      <c r="F46">
        <v>2.7307822756663893</v>
      </c>
      <c r="G46">
        <f t="shared" si="1"/>
        <v>0.59139784946236551</v>
      </c>
      <c r="H46" s="8">
        <f t="shared" si="2"/>
        <v>2.4473684210526314</v>
      </c>
    </row>
    <row r="47" spans="1:8" x14ac:dyDescent="0.25">
      <c r="A47" s="1">
        <v>19499</v>
      </c>
      <c r="B47">
        <v>309</v>
      </c>
      <c r="C47" s="9">
        <f t="shared" si="0"/>
        <v>2.4899584794248346</v>
      </c>
      <c r="E47">
        <v>39</v>
      </c>
      <c r="F47">
        <v>2.7193312869837265</v>
      </c>
      <c r="G47">
        <f t="shared" si="1"/>
        <v>0.58064516129032251</v>
      </c>
      <c r="H47" s="8">
        <f t="shared" si="2"/>
        <v>2.3846153846153846</v>
      </c>
    </row>
    <row r="48" spans="1:8" x14ac:dyDescent="0.25">
      <c r="A48" s="1">
        <v>19832</v>
      </c>
      <c r="B48">
        <v>317</v>
      </c>
      <c r="C48" s="9">
        <f t="shared" si="0"/>
        <v>2.5010592622177517</v>
      </c>
      <c r="E48">
        <v>40</v>
      </c>
      <c r="F48">
        <v>2.7118072290411912</v>
      </c>
      <c r="G48">
        <f t="shared" si="1"/>
        <v>0.56989247311827951</v>
      </c>
      <c r="H48" s="8">
        <f t="shared" si="2"/>
        <v>2.3250000000000002</v>
      </c>
    </row>
    <row r="49" spans="1:8" x14ac:dyDescent="0.25">
      <c r="A49" s="1">
        <v>20216</v>
      </c>
      <c r="B49">
        <v>457</v>
      </c>
      <c r="C49" s="9">
        <f t="shared" si="0"/>
        <v>2.6599162000698504</v>
      </c>
      <c r="E49">
        <v>41</v>
      </c>
      <c r="F49">
        <v>2.6910814921229687</v>
      </c>
      <c r="G49">
        <f t="shared" si="1"/>
        <v>0.55913978494623651</v>
      </c>
      <c r="H49" s="8">
        <f t="shared" si="2"/>
        <v>2.2682926829268291</v>
      </c>
    </row>
    <row r="50" spans="1:8" x14ac:dyDescent="0.25">
      <c r="A50" s="1">
        <v>20447</v>
      </c>
      <c r="B50">
        <v>572</v>
      </c>
      <c r="C50" s="9">
        <f t="shared" si="0"/>
        <v>2.7573960287930244</v>
      </c>
      <c r="E50">
        <v>42</v>
      </c>
      <c r="F50">
        <v>2.6785183790401139</v>
      </c>
      <c r="G50">
        <f t="shared" si="1"/>
        <v>0.54838709677419351</v>
      </c>
      <c r="H50" s="8">
        <f t="shared" si="2"/>
        <v>2.2142857142857144</v>
      </c>
    </row>
    <row r="51" spans="1:8" x14ac:dyDescent="0.25">
      <c r="A51" s="1">
        <v>20959</v>
      </c>
      <c r="B51">
        <v>466</v>
      </c>
      <c r="C51" s="9">
        <f t="shared" si="0"/>
        <v>2.6683859166900001</v>
      </c>
      <c r="E51">
        <v>43</v>
      </c>
      <c r="F51">
        <v>2.673941998634088</v>
      </c>
      <c r="G51">
        <f t="shared" si="1"/>
        <v>0.5376344086021505</v>
      </c>
      <c r="H51" s="8">
        <f t="shared" si="2"/>
        <v>2.1627906976744184</v>
      </c>
    </row>
    <row r="52" spans="1:8" x14ac:dyDescent="0.25">
      <c r="A52" s="1">
        <v>21311</v>
      </c>
      <c r="B52">
        <v>515</v>
      </c>
      <c r="C52" s="9">
        <f t="shared" si="0"/>
        <v>2.7118072290411912</v>
      </c>
      <c r="E52">
        <v>44</v>
      </c>
      <c r="F52">
        <v>2.6730209071288962</v>
      </c>
      <c r="G52">
        <f t="shared" si="1"/>
        <v>0.5268817204301075</v>
      </c>
      <c r="H52" s="8">
        <f t="shared" si="2"/>
        <v>2.1136363636363638</v>
      </c>
    </row>
    <row r="53" spans="1:8" x14ac:dyDescent="0.25">
      <c r="A53" s="1">
        <v>21666</v>
      </c>
      <c r="B53">
        <v>281</v>
      </c>
      <c r="C53" s="9">
        <f t="shared" si="0"/>
        <v>2.4487063199050798</v>
      </c>
      <c r="E53">
        <v>45</v>
      </c>
      <c r="F53">
        <v>2.6693168805661123</v>
      </c>
      <c r="G53">
        <f t="shared" si="1"/>
        <v>0.5161290322580645</v>
      </c>
      <c r="H53" s="8">
        <f t="shared" si="2"/>
        <v>2.0666666666666669</v>
      </c>
    </row>
    <row r="54" spans="1:8" x14ac:dyDescent="0.25">
      <c r="A54" s="1">
        <v>22016</v>
      </c>
      <c r="B54">
        <v>318</v>
      </c>
      <c r="C54" s="9">
        <f t="shared" si="0"/>
        <v>2.5024271199844326</v>
      </c>
      <c r="E54">
        <v>46</v>
      </c>
      <c r="F54">
        <v>2.6683859166900001</v>
      </c>
      <c r="G54">
        <f t="shared" si="1"/>
        <v>0.5053763440860215</v>
      </c>
      <c r="H54" s="8">
        <f t="shared" si="2"/>
        <v>2.0217391304347827</v>
      </c>
    </row>
    <row r="55" spans="1:8" x14ac:dyDescent="0.25">
      <c r="A55" s="1">
        <v>22390</v>
      </c>
      <c r="B55">
        <v>115</v>
      </c>
      <c r="C55" s="9">
        <f t="shared" si="0"/>
        <v>2.0606978403536118</v>
      </c>
      <c r="E55">
        <v>47</v>
      </c>
      <c r="F55">
        <v>2.6655809910179533</v>
      </c>
      <c r="G55">
        <f t="shared" si="1"/>
        <v>0.4946236559139785</v>
      </c>
      <c r="H55" s="8">
        <f t="shared" si="2"/>
        <v>1.9787234042553192</v>
      </c>
    </row>
    <row r="56" spans="1:8" x14ac:dyDescent="0.25">
      <c r="A56" s="1">
        <v>22756</v>
      </c>
      <c r="B56">
        <v>830</v>
      </c>
      <c r="C56" s="9">
        <f t="shared" si="0"/>
        <v>2.9190780923760737</v>
      </c>
      <c r="E56">
        <v>48</v>
      </c>
      <c r="F56">
        <v>2.661812685537261</v>
      </c>
      <c r="G56">
        <f t="shared" si="1"/>
        <v>0.4838709677419355</v>
      </c>
      <c r="H56" s="8">
        <f t="shared" si="2"/>
        <v>1.9375</v>
      </c>
    </row>
    <row r="57" spans="1:8" x14ac:dyDescent="0.25">
      <c r="A57" s="1">
        <v>23043</v>
      </c>
      <c r="B57">
        <v>524</v>
      </c>
      <c r="C57" s="9">
        <f t="shared" si="0"/>
        <v>2.7193312869837265</v>
      </c>
      <c r="E57">
        <v>49</v>
      </c>
      <c r="F57">
        <v>2.6599162000698504</v>
      </c>
      <c r="G57">
        <f t="shared" si="1"/>
        <v>0.4731182795698925</v>
      </c>
      <c r="H57" s="8">
        <f t="shared" si="2"/>
        <v>1.8979591836734695</v>
      </c>
    </row>
    <row r="58" spans="1:8" x14ac:dyDescent="0.25">
      <c r="A58" s="1">
        <v>23512</v>
      </c>
      <c r="B58">
        <v>472</v>
      </c>
      <c r="C58" s="9">
        <f t="shared" si="0"/>
        <v>2.673941998634088</v>
      </c>
      <c r="E58">
        <v>50</v>
      </c>
      <c r="F58">
        <v>2.6532125137753435</v>
      </c>
      <c r="G58">
        <f t="shared" si="1"/>
        <v>0.4623655913978495</v>
      </c>
      <c r="H58" s="8">
        <f t="shared" si="2"/>
        <v>1.86</v>
      </c>
    </row>
    <row r="59" spans="1:8" x14ac:dyDescent="0.25">
      <c r="A59" s="1">
        <v>23855</v>
      </c>
      <c r="B59">
        <v>717</v>
      </c>
      <c r="C59" s="9">
        <f t="shared" si="0"/>
        <v>2.8555191556678001</v>
      </c>
      <c r="E59">
        <v>51</v>
      </c>
      <c r="F59">
        <v>2.6201360549737576</v>
      </c>
      <c r="G59">
        <f t="shared" si="1"/>
        <v>0.45161290322580649</v>
      </c>
      <c r="H59" s="8">
        <f t="shared" si="2"/>
        <v>1.8235294117647058</v>
      </c>
    </row>
    <row r="60" spans="1:8" x14ac:dyDescent="0.25">
      <c r="A60" s="1">
        <v>24181</v>
      </c>
      <c r="B60">
        <v>142</v>
      </c>
      <c r="C60" s="9">
        <f t="shared" si="0"/>
        <v>2.1522883443830563</v>
      </c>
      <c r="E60">
        <v>52</v>
      </c>
      <c r="F60">
        <v>2.6190933306267428</v>
      </c>
      <c r="G60">
        <f t="shared" si="1"/>
        <v>0.44086021505376349</v>
      </c>
      <c r="H60" s="8">
        <f t="shared" si="2"/>
        <v>1.7884615384615385</v>
      </c>
    </row>
    <row r="61" spans="1:8" x14ac:dyDescent="0.25">
      <c r="A61" s="1">
        <v>24602</v>
      </c>
      <c r="B61">
        <v>631</v>
      </c>
      <c r="C61" s="9">
        <f t="shared" si="0"/>
        <v>2.8000293592441343</v>
      </c>
      <c r="E61">
        <v>53</v>
      </c>
      <c r="F61">
        <v>2.6180480967120925</v>
      </c>
      <c r="G61">
        <f t="shared" si="1"/>
        <v>0.43010752688172038</v>
      </c>
      <c r="H61" s="8">
        <f t="shared" si="2"/>
        <v>1.7547169811320755</v>
      </c>
    </row>
    <row r="62" spans="1:8" x14ac:dyDescent="0.25">
      <c r="A62" s="1">
        <v>24963</v>
      </c>
      <c r="B62">
        <v>372</v>
      </c>
      <c r="C62" s="9">
        <f t="shared" si="0"/>
        <v>2.5705429398818973</v>
      </c>
      <c r="E62">
        <v>54</v>
      </c>
      <c r="F62">
        <v>2.61066016308988</v>
      </c>
      <c r="G62">
        <f t="shared" si="1"/>
        <v>0.41935483870967738</v>
      </c>
      <c r="H62" s="8">
        <f t="shared" si="2"/>
        <v>1.7222222222222223</v>
      </c>
    </row>
    <row r="63" spans="1:8" x14ac:dyDescent="0.25">
      <c r="A63" s="1">
        <v>25317</v>
      </c>
      <c r="B63">
        <v>652</v>
      </c>
      <c r="C63" s="9">
        <f t="shared" si="0"/>
        <v>2.8142475957319202</v>
      </c>
      <c r="E63">
        <v>55</v>
      </c>
      <c r="F63">
        <v>2.5932860670204572</v>
      </c>
      <c r="G63">
        <f t="shared" si="1"/>
        <v>0.40860215053763438</v>
      </c>
      <c r="H63" s="8">
        <f t="shared" si="2"/>
        <v>1.6909090909090909</v>
      </c>
    </row>
    <row r="64" spans="1:8" x14ac:dyDescent="0.25">
      <c r="A64" s="1">
        <v>25695</v>
      </c>
      <c r="B64">
        <v>408</v>
      </c>
      <c r="C64" s="9">
        <f t="shared" si="0"/>
        <v>2.61066016308988</v>
      </c>
      <c r="E64">
        <v>56</v>
      </c>
      <c r="F64">
        <v>2.5705429398818973</v>
      </c>
      <c r="G64">
        <f t="shared" si="1"/>
        <v>0.39784946236559138</v>
      </c>
      <c r="H64" s="8">
        <f t="shared" si="2"/>
        <v>1.6607142857142858</v>
      </c>
    </row>
    <row r="65" spans="1:8" x14ac:dyDescent="0.25">
      <c r="A65" s="1">
        <v>26069</v>
      </c>
      <c r="B65">
        <v>856</v>
      </c>
      <c r="C65" s="9">
        <f t="shared" si="0"/>
        <v>2.932473764677153</v>
      </c>
      <c r="E65">
        <v>57</v>
      </c>
      <c r="F65">
        <v>2.5587085705331658</v>
      </c>
      <c r="G65">
        <f t="shared" si="1"/>
        <v>0.38709677419354838</v>
      </c>
      <c r="H65" s="8">
        <f t="shared" si="2"/>
        <v>1.631578947368421</v>
      </c>
    </row>
    <row r="66" spans="1:8" x14ac:dyDescent="0.25">
      <c r="A66" s="1">
        <v>26428</v>
      </c>
      <c r="B66">
        <v>710</v>
      </c>
      <c r="C66" s="9">
        <f t="shared" si="0"/>
        <v>2.8512583487190755</v>
      </c>
      <c r="E66">
        <v>58</v>
      </c>
      <c r="F66">
        <v>2.5453071164658239</v>
      </c>
      <c r="G66">
        <f t="shared" si="1"/>
        <v>0.37634408602150538</v>
      </c>
      <c r="H66" s="8">
        <f t="shared" si="2"/>
        <v>1.603448275862069</v>
      </c>
    </row>
    <row r="67" spans="1:8" x14ac:dyDescent="0.25">
      <c r="A67" s="1">
        <v>26792</v>
      </c>
      <c r="B67">
        <v>463</v>
      </c>
      <c r="C67" s="9">
        <f t="shared" si="0"/>
        <v>2.6655809910179533</v>
      </c>
      <c r="E67">
        <v>59</v>
      </c>
      <c r="F67">
        <v>2.5390760987927767</v>
      </c>
      <c r="G67">
        <f t="shared" si="1"/>
        <v>0.36559139784946237</v>
      </c>
      <c r="H67" s="8">
        <f t="shared" si="2"/>
        <v>1.576271186440678</v>
      </c>
    </row>
    <row r="68" spans="1:8" x14ac:dyDescent="0.25">
      <c r="A68" s="1">
        <v>27145</v>
      </c>
      <c r="B68">
        <v>773</v>
      </c>
      <c r="C68" s="9">
        <f t="shared" si="0"/>
        <v>2.888179493918325</v>
      </c>
      <c r="E68">
        <v>60</v>
      </c>
      <c r="F68">
        <v>2.53655844257153</v>
      </c>
      <c r="G68">
        <f t="shared" si="1"/>
        <v>0.35483870967741937</v>
      </c>
      <c r="H68" s="8">
        <f t="shared" si="2"/>
        <v>1.55</v>
      </c>
    </row>
    <row r="69" spans="1:8" x14ac:dyDescent="0.25">
      <c r="A69" s="1">
        <v>27532</v>
      </c>
      <c r="B69">
        <v>796</v>
      </c>
      <c r="C69" s="9">
        <f t="shared" si="0"/>
        <v>2.9009130677376689</v>
      </c>
      <c r="E69">
        <v>61</v>
      </c>
      <c r="F69">
        <v>2.5158738437116792</v>
      </c>
      <c r="G69">
        <f t="shared" si="1"/>
        <v>0.34408602150537637</v>
      </c>
      <c r="H69" s="8">
        <f t="shared" si="2"/>
        <v>1.5245901639344261</v>
      </c>
    </row>
    <row r="70" spans="1:8" x14ac:dyDescent="0.25">
      <c r="A70" s="1">
        <v>27884</v>
      </c>
      <c r="B70">
        <v>491</v>
      </c>
      <c r="C70" s="9">
        <f t="shared" si="0"/>
        <v>2.6910814921229687</v>
      </c>
      <c r="E70">
        <v>62</v>
      </c>
      <c r="F70">
        <v>2.5024271199844326</v>
      </c>
      <c r="G70">
        <f t="shared" si="1"/>
        <v>0.33333333333333337</v>
      </c>
      <c r="H70" s="8">
        <f t="shared" si="2"/>
        <v>1.5</v>
      </c>
    </row>
    <row r="71" spans="1:8" x14ac:dyDescent="0.25">
      <c r="A71" s="1">
        <v>28319</v>
      </c>
      <c r="B71">
        <v>119</v>
      </c>
      <c r="C71" s="9">
        <f t="shared" si="0"/>
        <v>2.0755469613925306</v>
      </c>
      <c r="E71">
        <v>63</v>
      </c>
      <c r="F71">
        <v>2.5010592622177517</v>
      </c>
      <c r="G71">
        <f t="shared" si="1"/>
        <v>0.32258064516129037</v>
      </c>
      <c r="H71" s="8">
        <f t="shared" si="2"/>
        <v>1.4761904761904763</v>
      </c>
    </row>
    <row r="72" spans="1:8" x14ac:dyDescent="0.25">
      <c r="A72" s="1">
        <v>28606</v>
      </c>
      <c r="B72">
        <v>416</v>
      </c>
      <c r="C72" s="9">
        <f t="shared" si="0"/>
        <v>2.6190933306267428</v>
      </c>
      <c r="E72">
        <v>64</v>
      </c>
      <c r="F72">
        <v>2.4899584794248346</v>
      </c>
      <c r="G72">
        <f t="shared" si="1"/>
        <v>0.31182795698924726</v>
      </c>
      <c r="H72" s="8">
        <f t="shared" si="2"/>
        <v>1.453125</v>
      </c>
    </row>
    <row r="73" spans="1:8" x14ac:dyDescent="0.25">
      <c r="A73" s="1">
        <v>28962</v>
      </c>
      <c r="B73">
        <v>459</v>
      </c>
      <c r="C73" s="9">
        <f t="shared" si="0"/>
        <v>2.661812685537261</v>
      </c>
      <c r="E73">
        <v>65</v>
      </c>
      <c r="F73">
        <v>2.4842998393467859</v>
      </c>
      <c r="G73">
        <f t="shared" si="1"/>
        <v>0.30107526881720426</v>
      </c>
      <c r="H73" s="8">
        <f t="shared" si="2"/>
        <v>1.4307692307692308</v>
      </c>
    </row>
    <row r="74" spans="1:8" x14ac:dyDescent="0.25">
      <c r="A74" s="1">
        <v>29341</v>
      </c>
      <c r="B74">
        <v>681</v>
      </c>
      <c r="C74" s="9">
        <f t="shared" ref="C74:C100" si="3">LOG10(B74)</f>
        <v>2.8331471119127851</v>
      </c>
      <c r="E74">
        <v>66</v>
      </c>
      <c r="F74">
        <v>2.4771212547196626</v>
      </c>
      <c r="G74">
        <f t="shared" ref="G74:G100" si="4">1-E74/(1+$C$5)</f>
        <v>0.29032258064516125</v>
      </c>
      <c r="H74" s="8">
        <f t="shared" ref="H74:H100" si="5">($C$5+1)/E74</f>
        <v>1.4090909090909092</v>
      </c>
    </row>
    <row r="75" spans="1:8" x14ac:dyDescent="0.25">
      <c r="A75" s="1">
        <v>29728</v>
      </c>
      <c r="B75">
        <v>351</v>
      </c>
      <c r="C75" s="9">
        <f t="shared" si="3"/>
        <v>2.5453071164658239</v>
      </c>
      <c r="E75">
        <v>67</v>
      </c>
      <c r="F75">
        <v>2.4742162640762553</v>
      </c>
      <c r="G75">
        <f t="shared" si="4"/>
        <v>0.27956989247311825</v>
      </c>
      <c r="H75" s="8">
        <f t="shared" si="5"/>
        <v>1.3880597014925373</v>
      </c>
    </row>
    <row r="76" spans="1:8" x14ac:dyDescent="0.25">
      <c r="A76" s="1">
        <v>30075</v>
      </c>
      <c r="B76">
        <v>1460</v>
      </c>
      <c r="C76" s="9">
        <f t="shared" si="3"/>
        <v>3.1643528557844371</v>
      </c>
      <c r="E76">
        <v>68</v>
      </c>
      <c r="F76">
        <v>2.4608978427565478</v>
      </c>
      <c r="G76">
        <f t="shared" si="4"/>
        <v>0.26881720430107525</v>
      </c>
      <c r="H76" s="8">
        <f t="shared" si="5"/>
        <v>1.3676470588235294</v>
      </c>
    </row>
    <row r="77" spans="1:8" x14ac:dyDescent="0.25">
      <c r="A77" s="1">
        <v>30463</v>
      </c>
      <c r="B77">
        <v>906</v>
      </c>
      <c r="C77" s="9">
        <f t="shared" si="3"/>
        <v>2.9571281976768131</v>
      </c>
      <c r="E77">
        <v>69</v>
      </c>
      <c r="F77">
        <v>2.4487063199050798</v>
      </c>
      <c r="G77">
        <f t="shared" si="4"/>
        <v>0.25806451612903225</v>
      </c>
      <c r="H77" s="8">
        <f t="shared" si="5"/>
        <v>1.3478260869565217</v>
      </c>
    </row>
    <row r="78" spans="1:8" x14ac:dyDescent="0.25">
      <c r="A78" s="1">
        <v>30816</v>
      </c>
      <c r="B78">
        <v>1650</v>
      </c>
      <c r="C78" s="9">
        <f t="shared" si="3"/>
        <v>3.2174839442139063</v>
      </c>
      <c r="E78">
        <v>70</v>
      </c>
      <c r="F78">
        <v>2.4265112613645754</v>
      </c>
      <c r="G78">
        <f t="shared" si="4"/>
        <v>0.24731182795698925</v>
      </c>
      <c r="H78" s="8">
        <f t="shared" si="5"/>
        <v>1.3285714285714285</v>
      </c>
    </row>
    <row r="79" spans="1:8" x14ac:dyDescent="0.25">
      <c r="A79" s="1">
        <v>31154</v>
      </c>
      <c r="B79">
        <v>654</v>
      </c>
      <c r="C79" s="9">
        <f t="shared" si="3"/>
        <v>2.8155777483242672</v>
      </c>
      <c r="E79">
        <v>71</v>
      </c>
      <c r="F79">
        <v>2.4216039268698313</v>
      </c>
      <c r="G79">
        <f t="shared" si="4"/>
        <v>0.23655913978494625</v>
      </c>
      <c r="H79" s="8">
        <f t="shared" si="5"/>
        <v>1.3098591549295775</v>
      </c>
    </row>
    <row r="80" spans="1:8" x14ac:dyDescent="0.25">
      <c r="A80" s="1">
        <v>31461</v>
      </c>
      <c r="B80">
        <v>848</v>
      </c>
      <c r="C80" s="9">
        <f t="shared" si="3"/>
        <v>2.9283958522567137</v>
      </c>
      <c r="E80">
        <v>72</v>
      </c>
      <c r="F80">
        <v>2.3944516808262164</v>
      </c>
      <c r="G80">
        <f t="shared" si="4"/>
        <v>0.22580645161290325</v>
      </c>
      <c r="H80" s="8">
        <f t="shared" si="5"/>
        <v>1.2916666666666667</v>
      </c>
    </row>
    <row r="81" spans="1:8" x14ac:dyDescent="0.25">
      <c r="A81" s="1">
        <v>31883</v>
      </c>
      <c r="B81">
        <v>179</v>
      </c>
      <c r="C81" s="9">
        <f t="shared" si="3"/>
        <v>2.2528530309798933</v>
      </c>
      <c r="E81">
        <v>73</v>
      </c>
      <c r="F81">
        <v>2.3873898263387292</v>
      </c>
      <c r="G81">
        <f t="shared" si="4"/>
        <v>0.21505376344086025</v>
      </c>
      <c r="H81" s="8">
        <f t="shared" si="5"/>
        <v>1.273972602739726</v>
      </c>
    </row>
    <row r="82" spans="1:8" x14ac:dyDescent="0.25">
      <c r="A82" s="1">
        <v>32261</v>
      </c>
      <c r="B82">
        <v>133</v>
      </c>
      <c r="C82" s="9">
        <f t="shared" si="3"/>
        <v>2.1238516409670858</v>
      </c>
      <c r="E82">
        <v>74</v>
      </c>
      <c r="F82">
        <v>2.3765769570565118</v>
      </c>
      <c r="G82">
        <f t="shared" si="4"/>
        <v>0.20430107526881724</v>
      </c>
      <c r="H82" s="8">
        <f t="shared" si="5"/>
        <v>1.2567567567567568</v>
      </c>
    </row>
    <row r="83" spans="1:8" x14ac:dyDescent="0.25">
      <c r="A83" s="1">
        <v>32620</v>
      </c>
      <c r="B83">
        <v>300</v>
      </c>
      <c r="C83" s="9">
        <f t="shared" si="3"/>
        <v>2.4771212547196626</v>
      </c>
      <c r="E83">
        <v>75</v>
      </c>
      <c r="F83">
        <v>2.3201462861110542</v>
      </c>
      <c r="G83">
        <f t="shared" si="4"/>
        <v>0.19354838709677424</v>
      </c>
      <c r="H83" s="8">
        <f t="shared" si="5"/>
        <v>1.24</v>
      </c>
    </row>
    <row r="84" spans="1:8" x14ac:dyDescent="0.25">
      <c r="A84" s="1">
        <v>32961</v>
      </c>
      <c r="B84">
        <v>111</v>
      </c>
      <c r="C84" s="9">
        <f t="shared" si="3"/>
        <v>2.0453229787866576</v>
      </c>
      <c r="E84">
        <v>76</v>
      </c>
      <c r="F84">
        <v>2.3180633349627615</v>
      </c>
      <c r="G84">
        <f t="shared" si="4"/>
        <v>0.18279569892473113</v>
      </c>
      <c r="H84" s="8">
        <f t="shared" si="5"/>
        <v>1.2236842105263157</v>
      </c>
    </row>
    <row r="85" spans="1:8" x14ac:dyDescent="0.25">
      <c r="A85" s="1">
        <v>33391</v>
      </c>
      <c r="B85">
        <v>584</v>
      </c>
      <c r="C85" s="9">
        <f t="shared" si="3"/>
        <v>2.7664128471123997</v>
      </c>
      <c r="E85">
        <v>77</v>
      </c>
      <c r="F85">
        <v>2.3031960574204891</v>
      </c>
      <c r="G85">
        <f t="shared" si="4"/>
        <v>0.17204301075268813</v>
      </c>
      <c r="H85" s="8">
        <f t="shared" si="5"/>
        <v>1.2077922077922079</v>
      </c>
    </row>
    <row r="86" spans="1:8" x14ac:dyDescent="0.25">
      <c r="A86" s="1">
        <v>33658</v>
      </c>
      <c r="B86">
        <v>195</v>
      </c>
      <c r="C86" s="9">
        <f t="shared" si="3"/>
        <v>2.2900346113625178</v>
      </c>
      <c r="E86">
        <v>78</v>
      </c>
      <c r="F86">
        <v>2.2900346113625178</v>
      </c>
      <c r="G86">
        <f t="shared" si="4"/>
        <v>0.16129032258064513</v>
      </c>
      <c r="H86" s="8">
        <f t="shared" si="5"/>
        <v>1.1923076923076923</v>
      </c>
    </row>
    <row r="87" spans="1:8" x14ac:dyDescent="0.25">
      <c r="A87" s="1">
        <v>34096</v>
      </c>
      <c r="B87">
        <v>477</v>
      </c>
      <c r="C87" s="9">
        <f t="shared" si="3"/>
        <v>2.6785183790401139</v>
      </c>
      <c r="E87">
        <v>79</v>
      </c>
      <c r="F87">
        <v>2.2528530309798933</v>
      </c>
      <c r="G87">
        <f t="shared" si="4"/>
        <v>0.15053763440860213</v>
      </c>
      <c r="H87" s="8">
        <f t="shared" si="5"/>
        <v>1.1772151898734178</v>
      </c>
    </row>
    <row r="88" spans="1:8" x14ac:dyDescent="0.25">
      <c r="A88" s="1">
        <v>34445</v>
      </c>
      <c r="B88">
        <v>298</v>
      </c>
      <c r="C88" s="9">
        <f t="shared" si="3"/>
        <v>2.4742162640762553</v>
      </c>
      <c r="E88">
        <v>80</v>
      </c>
      <c r="F88">
        <v>2.2013971243204513</v>
      </c>
      <c r="G88">
        <f t="shared" si="4"/>
        <v>0.13978494623655913</v>
      </c>
      <c r="H88" s="8">
        <f t="shared" si="5"/>
        <v>1.1625000000000001</v>
      </c>
    </row>
    <row r="89" spans="1:8" x14ac:dyDescent="0.25">
      <c r="A89" s="1">
        <v>34769</v>
      </c>
      <c r="B89">
        <v>392</v>
      </c>
      <c r="C89" s="9">
        <f t="shared" si="3"/>
        <v>2.5932860670204572</v>
      </c>
      <c r="E89">
        <v>81</v>
      </c>
      <c r="F89">
        <v>2.1958996524092336</v>
      </c>
      <c r="G89">
        <f t="shared" si="4"/>
        <v>0.12903225806451613</v>
      </c>
      <c r="H89" s="8">
        <f t="shared" si="5"/>
        <v>1.1481481481481481</v>
      </c>
    </row>
    <row r="90" spans="1:8" x14ac:dyDescent="0.25">
      <c r="A90" s="1">
        <v>35203</v>
      </c>
      <c r="B90">
        <v>471</v>
      </c>
      <c r="C90" s="9">
        <f t="shared" si="3"/>
        <v>2.6730209071288962</v>
      </c>
      <c r="E90">
        <v>82</v>
      </c>
      <c r="F90">
        <v>2.1522883443830563</v>
      </c>
      <c r="G90">
        <f t="shared" si="4"/>
        <v>0.11827956989247312</v>
      </c>
      <c r="H90" s="8">
        <f t="shared" si="5"/>
        <v>1.1341463414634145</v>
      </c>
    </row>
    <row r="91" spans="1:8" x14ac:dyDescent="0.25">
      <c r="A91" s="1">
        <v>36654</v>
      </c>
      <c r="B91">
        <v>267</v>
      </c>
      <c r="C91" s="9">
        <f t="shared" si="3"/>
        <v>2.4265112613645754</v>
      </c>
      <c r="E91">
        <v>83</v>
      </c>
      <c r="F91">
        <v>2.1271047983648077</v>
      </c>
      <c r="G91">
        <f t="shared" si="4"/>
        <v>0.10752688172043012</v>
      </c>
      <c r="H91" s="8">
        <f t="shared" si="5"/>
        <v>1.1204819277108433</v>
      </c>
    </row>
    <row r="92" spans="1:8" x14ac:dyDescent="0.25">
      <c r="A92" s="1">
        <v>37010</v>
      </c>
      <c r="B92">
        <v>131</v>
      </c>
      <c r="C92" s="9">
        <f t="shared" si="3"/>
        <v>2.1172712956557644</v>
      </c>
      <c r="E92">
        <v>84</v>
      </c>
      <c r="F92">
        <v>2.1238516409670858</v>
      </c>
      <c r="G92">
        <f t="shared" si="4"/>
        <v>9.6774193548387122E-2</v>
      </c>
      <c r="H92" s="8">
        <f t="shared" si="5"/>
        <v>1.1071428571428572</v>
      </c>
    </row>
    <row r="93" spans="1:8" x14ac:dyDescent="0.25">
      <c r="A93" s="1">
        <v>37385</v>
      </c>
      <c r="B93">
        <v>157</v>
      </c>
      <c r="C93" s="9">
        <f t="shared" si="3"/>
        <v>2.1958996524092336</v>
      </c>
      <c r="E93">
        <v>85</v>
      </c>
      <c r="F93">
        <v>2.1172712956557644</v>
      </c>
      <c r="G93">
        <f t="shared" si="4"/>
        <v>8.6021505376344121E-2</v>
      </c>
      <c r="H93" s="8">
        <f t="shared" si="5"/>
        <v>1.0941176470588236</v>
      </c>
    </row>
    <row r="94" spans="1:8" x14ac:dyDescent="0.25">
      <c r="A94" s="1">
        <v>37756</v>
      </c>
      <c r="B94">
        <v>209</v>
      </c>
      <c r="C94" s="9">
        <f t="shared" si="3"/>
        <v>2.3201462861110542</v>
      </c>
      <c r="E94">
        <v>86</v>
      </c>
      <c r="F94">
        <v>2.1038037209559568</v>
      </c>
      <c r="G94">
        <f t="shared" si="4"/>
        <v>7.5268817204301119E-2</v>
      </c>
      <c r="H94" s="8">
        <f t="shared" si="5"/>
        <v>1.0813953488372092</v>
      </c>
    </row>
    <row r="95" spans="1:8" x14ac:dyDescent="0.25">
      <c r="A95" s="1">
        <v>38085</v>
      </c>
      <c r="B95">
        <v>159</v>
      </c>
      <c r="C95" s="9">
        <f t="shared" si="3"/>
        <v>2.2013971243204513</v>
      </c>
      <c r="E95">
        <v>87</v>
      </c>
      <c r="F95">
        <v>2.0755469613925306</v>
      </c>
      <c r="G95">
        <f t="shared" si="4"/>
        <v>6.4516129032258118E-2</v>
      </c>
      <c r="H95" s="8">
        <f t="shared" si="5"/>
        <v>1.0689655172413792</v>
      </c>
    </row>
    <row r="96" spans="1:8" x14ac:dyDescent="0.25">
      <c r="A96" s="1">
        <v>38470</v>
      </c>
      <c r="B96">
        <v>1570</v>
      </c>
      <c r="C96" s="9">
        <f t="shared" si="3"/>
        <v>3.1958996524092336</v>
      </c>
      <c r="E96">
        <v>88</v>
      </c>
      <c r="F96">
        <v>2.0681858617461617</v>
      </c>
      <c r="G96">
        <f t="shared" si="4"/>
        <v>5.3763440860215006E-2</v>
      </c>
      <c r="H96" s="8">
        <f t="shared" si="5"/>
        <v>1.0568181818181819</v>
      </c>
    </row>
    <row r="97" spans="1:8" x14ac:dyDescent="0.25">
      <c r="A97" s="1">
        <v>38824</v>
      </c>
      <c r="B97">
        <v>783</v>
      </c>
      <c r="C97" s="9">
        <f t="shared" si="3"/>
        <v>2.8937617620579434</v>
      </c>
      <c r="E97">
        <v>89</v>
      </c>
      <c r="F97">
        <v>2.0606978403536118</v>
      </c>
      <c r="G97">
        <f t="shared" si="4"/>
        <v>4.3010752688172005E-2</v>
      </c>
      <c r="H97" s="8">
        <f t="shared" si="5"/>
        <v>1.0449438202247192</v>
      </c>
    </row>
    <row r="98" spans="1:8" x14ac:dyDescent="0.25">
      <c r="A98" s="1">
        <v>39149</v>
      </c>
      <c r="B98">
        <v>248</v>
      </c>
      <c r="C98" s="9">
        <f t="shared" si="3"/>
        <v>2.3944516808262164</v>
      </c>
      <c r="E98">
        <v>90</v>
      </c>
      <c r="F98">
        <v>2.0606978403536118</v>
      </c>
      <c r="G98">
        <f t="shared" si="4"/>
        <v>3.2258064516129004E-2</v>
      </c>
      <c r="H98" s="8">
        <f t="shared" si="5"/>
        <v>1.0333333333333334</v>
      </c>
    </row>
    <row r="99" spans="1:8" x14ac:dyDescent="0.25">
      <c r="A99" s="1">
        <v>39576</v>
      </c>
      <c r="B99">
        <v>344</v>
      </c>
      <c r="C99" s="9">
        <f t="shared" si="3"/>
        <v>2.53655844257153</v>
      </c>
      <c r="E99">
        <v>91</v>
      </c>
      <c r="F99">
        <v>2.0453229787866576</v>
      </c>
      <c r="G99">
        <f t="shared" si="4"/>
        <v>2.1505376344086002E-2</v>
      </c>
      <c r="H99" s="8">
        <f t="shared" si="5"/>
        <v>1.0219780219780219</v>
      </c>
    </row>
    <row r="100" spans="1:8" x14ac:dyDescent="0.25">
      <c r="A100" s="1">
        <v>39926</v>
      </c>
      <c r="B100">
        <v>539</v>
      </c>
      <c r="C100" s="9">
        <f t="shared" si="3"/>
        <v>2.7315887651867388</v>
      </c>
      <c r="E100">
        <v>92</v>
      </c>
      <c r="F100">
        <v>2.0253058652647704</v>
      </c>
      <c r="G100">
        <f t="shared" si="4"/>
        <v>1.0752688172043001E-2</v>
      </c>
      <c r="H100" s="8">
        <f t="shared" si="5"/>
        <v>1.0108695652173914</v>
      </c>
    </row>
  </sheetData>
  <sortState ref="F9:F100">
    <sortCondition descending="1" ref="F9:F10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12" sqref="B12"/>
    </sheetView>
  </sheetViews>
  <sheetFormatPr defaultRowHeight="15" x14ac:dyDescent="0.25"/>
  <sheetData>
    <row r="1" spans="1:3" x14ac:dyDescent="0.25">
      <c r="A1" s="6" t="s">
        <v>40</v>
      </c>
    </row>
    <row r="2" spans="1:3" x14ac:dyDescent="0.25">
      <c r="A2" t="s">
        <v>41</v>
      </c>
    </row>
    <row r="3" spans="1:3" x14ac:dyDescent="0.25">
      <c r="A3" t="s">
        <v>38</v>
      </c>
      <c r="B3" s="10">
        <v>3</v>
      </c>
    </row>
    <row r="4" spans="1:3" x14ac:dyDescent="0.25">
      <c r="A4" t="s">
        <v>21</v>
      </c>
      <c r="B4" s="10">
        <v>2</v>
      </c>
    </row>
    <row r="5" spans="1:3" x14ac:dyDescent="0.25">
      <c r="A5" t="s">
        <v>33</v>
      </c>
      <c r="B5">
        <f>1-1/B4</f>
        <v>0.5</v>
      </c>
    </row>
    <row r="6" spans="1:3" x14ac:dyDescent="0.25">
      <c r="A6" t="s">
        <v>39</v>
      </c>
      <c r="B6">
        <f>GAMMAINV(B5,4/B3^2,1)*B3/2-2/B3</f>
        <v>-0.39553745218505609</v>
      </c>
      <c r="C6" t="s">
        <v>42</v>
      </c>
    </row>
    <row r="8" spans="1:3" x14ac:dyDescent="0.25">
      <c r="A8" t="s">
        <v>44</v>
      </c>
    </row>
    <row r="9" spans="1:3" x14ac:dyDescent="0.25">
      <c r="A9" t="s">
        <v>38</v>
      </c>
      <c r="B9" s="10">
        <v>-3</v>
      </c>
    </row>
    <row r="10" spans="1:3" x14ac:dyDescent="0.25">
      <c r="A10" t="s">
        <v>21</v>
      </c>
      <c r="B10" s="10">
        <v>2</v>
      </c>
    </row>
    <row r="11" spans="1:3" x14ac:dyDescent="0.25">
      <c r="A11" t="s">
        <v>33</v>
      </c>
      <c r="B11">
        <f>1-1/B10</f>
        <v>0.5</v>
      </c>
    </row>
    <row r="12" spans="1:3" x14ac:dyDescent="0.25">
      <c r="A12" t="s">
        <v>39</v>
      </c>
      <c r="B12">
        <f>GAMMAINV(1-B11,4/B9^2,1)*B9/2-2/B9</f>
        <v>0.39553745218505609</v>
      </c>
      <c r="C12" t="s">
        <v>43</v>
      </c>
    </row>
    <row r="15" spans="1:3" x14ac:dyDescent="0.25">
      <c r="A15" t="s">
        <v>46</v>
      </c>
      <c r="B15">
        <f>Lognormal!C1</f>
        <v>2.635261052556241</v>
      </c>
    </row>
    <row r="16" spans="1:3" x14ac:dyDescent="0.25">
      <c r="A16" t="s">
        <v>47</v>
      </c>
      <c r="B16">
        <f>Lognormal!C3</f>
        <v>0.31071831357180674</v>
      </c>
    </row>
    <row r="18" spans="1:3" x14ac:dyDescent="0.25">
      <c r="A18" t="s">
        <v>48</v>
      </c>
      <c r="B18">
        <f>B15+B6*B16</f>
        <v>2.5123603224588114</v>
      </c>
    </row>
    <row r="19" spans="1:3" x14ac:dyDescent="0.25">
      <c r="A19" t="s">
        <v>45</v>
      </c>
      <c r="B19">
        <f>10^B18</f>
        <v>325.35712549757403</v>
      </c>
      <c r="C19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workbookViewId="0">
      <selection activeCell="AC41" sqref="AC41"/>
    </sheetView>
  </sheetViews>
  <sheetFormatPr defaultRowHeight="15" x14ac:dyDescent="0.25"/>
  <cols>
    <col min="4" max="4" width="11.140625" customWidth="1"/>
    <col min="7" max="7" width="11.7109375" customWidth="1"/>
    <col min="10" max="10" width="12.140625" customWidth="1"/>
    <col min="11" max="11" width="12.28515625" customWidth="1"/>
    <col min="13" max="14" width="12.85546875" customWidth="1"/>
    <col min="15" max="18" width="13.42578125" customWidth="1"/>
    <col min="19" max="20" width="11.140625" customWidth="1"/>
    <col min="22" max="22" width="12" customWidth="1"/>
    <col min="23" max="23" width="11.85546875" customWidth="1"/>
  </cols>
  <sheetData>
    <row r="1" spans="1:23" x14ac:dyDescent="0.25">
      <c r="A1" t="s">
        <v>50</v>
      </c>
      <c r="B1">
        <f>COUNT(B7:B98)</f>
        <v>92</v>
      </c>
      <c r="H1" t="s">
        <v>50</v>
      </c>
      <c r="I1">
        <f>COUNT(I7:I98)</f>
        <v>92</v>
      </c>
      <c r="P1" t="s">
        <v>89</v>
      </c>
      <c r="Q1">
        <f>4/(I4^2)</f>
        <v>62.376359235476443</v>
      </c>
    </row>
    <row r="2" spans="1:23" x14ac:dyDescent="0.25">
      <c r="A2" t="s">
        <v>6</v>
      </c>
      <c r="B2">
        <f>AVERAGE(B7:B98)</f>
        <v>545</v>
      </c>
      <c r="H2" t="s">
        <v>6</v>
      </c>
      <c r="I2">
        <f>AVERAGE(I7:I98)</f>
        <v>2.6352610525562414</v>
      </c>
      <c r="P2" t="s">
        <v>90</v>
      </c>
      <c r="Q2">
        <f>I3*I4/2</f>
        <v>-3.9342036765164595E-2</v>
      </c>
      <c r="R2">
        <f>-Q2</f>
        <v>3.9342036765164595E-2</v>
      </c>
    </row>
    <row r="3" spans="1:23" x14ac:dyDescent="0.25">
      <c r="A3" t="s">
        <v>52</v>
      </c>
      <c r="B3">
        <f>STDEV(B7:B98)</f>
        <v>367.33438370311791</v>
      </c>
      <c r="H3" t="s">
        <v>52</v>
      </c>
      <c r="I3">
        <f>STDEV(I7:I98)</f>
        <v>0.31071831357180674</v>
      </c>
      <c r="P3" t="s">
        <v>91</v>
      </c>
      <c r="Q3" s="14">
        <f>I2-Q1*Q2</f>
        <v>5.0892740708754696</v>
      </c>
    </row>
    <row r="4" spans="1:23" x14ac:dyDescent="0.25">
      <c r="A4" t="s">
        <v>9</v>
      </c>
      <c r="B4">
        <f>SKEW(B7:B98)</f>
        <v>1.152442428108313</v>
      </c>
      <c r="D4" t="s">
        <v>51</v>
      </c>
      <c r="G4" t="s">
        <v>51</v>
      </c>
      <c r="H4" t="s">
        <v>9</v>
      </c>
      <c r="I4">
        <f>SKEW(I7:I98)</f>
        <v>-0.25323281600569503</v>
      </c>
      <c r="T4" t="s">
        <v>71</v>
      </c>
      <c r="U4" s="9">
        <f>1.36/SQRT(B1)</f>
        <v>0.14178980155881085</v>
      </c>
      <c r="V4" s="13" t="s">
        <v>72</v>
      </c>
    </row>
    <row r="5" spans="1:23" x14ac:dyDescent="0.25">
      <c r="C5" s="15" t="s">
        <v>78</v>
      </c>
      <c r="D5" s="15"/>
      <c r="F5" s="15" t="s">
        <v>79</v>
      </c>
      <c r="G5" s="15"/>
      <c r="J5" s="15" t="s">
        <v>80</v>
      </c>
      <c r="K5" s="15"/>
      <c r="M5" s="17" t="s">
        <v>82</v>
      </c>
      <c r="N5" s="17"/>
      <c r="O5" s="16"/>
      <c r="Q5" s="15" t="s">
        <v>81</v>
      </c>
      <c r="R5" s="15"/>
      <c r="T5" t="s">
        <v>68</v>
      </c>
    </row>
    <row r="6" spans="1:23" ht="60" customHeight="1" x14ac:dyDescent="0.25">
      <c r="A6" t="s">
        <v>17</v>
      </c>
      <c r="B6" t="s">
        <v>1</v>
      </c>
      <c r="C6" s="7" t="s">
        <v>19</v>
      </c>
      <c r="D6" s="7" t="s">
        <v>83</v>
      </c>
      <c r="F6" t="s">
        <v>84</v>
      </c>
      <c r="G6" s="7" t="s">
        <v>83</v>
      </c>
      <c r="I6" s="7" t="s">
        <v>54</v>
      </c>
      <c r="J6" s="7" t="s">
        <v>85</v>
      </c>
      <c r="K6" s="7" t="s">
        <v>83</v>
      </c>
      <c r="M6" s="7" t="s">
        <v>87</v>
      </c>
      <c r="N6" s="7" t="s">
        <v>88</v>
      </c>
      <c r="O6" s="7" t="s">
        <v>31</v>
      </c>
      <c r="Q6" s="7" t="s">
        <v>86</v>
      </c>
      <c r="R6" s="7" t="s">
        <v>83</v>
      </c>
      <c r="S6" s="7"/>
      <c r="T6" s="7" t="s">
        <v>69</v>
      </c>
      <c r="U6" s="7" t="s">
        <v>70</v>
      </c>
      <c r="V6" s="7" t="s">
        <v>73</v>
      </c>
      <c r="W6" s="7" t="s">
        <v>74</v>
      </c>
    </row>
    <row r="7" spans="1:23" x14ac:dyDescent="0.25">
      <c r="A7">
        <v>1</v>
      </c>
      <c r="B7">
        <v>1650</v>
      </c>
      <c r="C7" s="9">
        <f>1-A7/(1+$B$1)</f>
        <v>0.989247311827957</v>
      </c>
      <c r="D7" s="9">
        <f>NORMSINV(C7)</f>
        <v>2.2989923037331148</v>
      </c>
      <c r="F7">
        <f>NORMDIST(B7,$B$2,$B$3,TRUE)</f>
        <v>0.99868581934154976</v>
      </c>
      <c r="G7" s="9">
        <f>NORMSINV(F7)</f>
        <v>3.0081583674809815</v>
      </c>
      <c r="I7">
        <f t="shared" ref="I7:I70" si="0">LOG10(B7)</f>
        <v>3.2174839442139063</v>
      </c>
      <c r="J7" s="11">
        <f>NORMDIST(I7,$I$2,$I$3,TRUE)</f>
        <v>0.96952076120776054</v>
      </c>
      <c r="K7" s="9">
        <f>NORMSINV(J7)</f>
        <v>1.873796510301649</v>
      </c>
      <c r="M7" s="18">
        <f>GAMMAINV(1-C7,4/$I$4^2,1)*$I$4/2-2/$I$4</f>
        <v>2.1166528510614802</v>
      </c>
      <c r="N7" s="9">
        <f>M7*$I$3+$I$2</f>
        <v>3.2929438568550213</v>
      </c>
      <c r="O7" s="9">
        <f>10^N7</f>
        <v>1963.1064810807218</v>
      </c>
      <c r="Q7" s="9">
        <f>1-GAMMADIST((I7-$I$2)/$I$3*2/$I$4+4/($I$4^2),$Q$1,1,TRUE)</f>
        <v>0.97743857951429836</v>
      </c>
      <c r="R7" s="9">
        <f>NORMSINV(Q7)</f>
        <v>2.003507522571474</v>
      </c>
      <c r="S7" s="12"/>
      <c r="T7" s="12">
        <f>J7-$U$4</f>
        <v>0.82773095964894972</v>
      </c>
      <c r="U7" s="12"/>
      <c r="V7">
        <f>NORMSINV(T7)</f>
        <v>0.94523663366843225</v>
      </c>
    </row>
    <row r="8" spans="1:23" x14ac:dyDescent="0.25">
      <c r="A8">
        <v>2</v>
      </c>
      <c r="B8">
        <v>1620</v>
      </c>
      <c r="C8" s="9">
        <f t="shared" ref="C8:C71" si="1">1-A8/(1+$B$1)</f>
        <v>0.978494623655914</v>
      </c>
      <c r="D8" s="9">
        <f t="shared" ref="D8:D71" si="2">NORMSINV(C8)</f>
        <v>2.0236055582676937</v>
      </c>
      <c r="F8">
        <f t="shared" ref="F8:F71" si="3">NORMDIST(B8,$B$2,$B$3,TRUE)</f>
        <v>0.99828594135812943</v>
      </c>
      <c r="G8" s="9">
        <f t="shared" ref="G8:G71" si="4">NORMSINV(F8)</f>
        <v>2.9264889095403177</v>
      </c>
      <c r="I8">
        <f t="shared" si="0"/>
        <v>3.2095150145426308</v>
      </c>
      <c r="J8" s="11">
        <f t="shared" ref="J8:J71" si="5">NORMDIST(I8,$I$2,$I$3,TRUE)</f>
        <v>0.9677096560900631</v>
      </c>
      <c r="K8" s="9">
        <f t="shared" ref="K8:K71" si="6">NORMSINV(J8)</f>
        <v>1.8481497127901982</v>
      </c>
      <c r="M8" s="18">
        <f>GAMMAINV(1-C8,4/$I$4^2,1)*$I$4/2-2/$I$4</f>
        <v>1.8905316110220101</v>
      </c>
      <c r="N8" s="9">
        <f t="shared" ref="N8:N71" si="7">M8*$I$3+$I$2</f>
        <v>3.2226838464871914</v>
      </c>
      <c r="O8" s="9">
        <f t="shared" ref="O8:O71" si="8">10^N8</f>
        <v>1669.8745525472739</v>
      </c>
      <c r="Q8" s="9">
        <f>1-GAMMADIST((I8-$I$2)/$I$3*2/$I$4+4/($I$4^2),$Q$1,1,TRUE)</f>
        <v>0.97573972470802128</v>
      </c>
      <c r="R8" s="9">
        <f t="shared" ref="R8:R71" si="9">NORMSINV(Q8)</f>
        <v>1.972780720957239</v>
      </c>
      <c r="S8" s="12"/>
      <c r="T8" s="12">
        <f>J8-$U$4</f>
        <v>0.82591985453125227</v>
      </c>
      <c r="U8" s="12"/>
      <c r="V8">
        <f t="shared" ref="V8:W71" si="10">NORMSINV(T8)</f>
        <v>0.93816369821912293</v>
      </c>
    </row>
    <row r="9" spans="1:23" x14ac:dyDescent="0.25">
      <c r="A9">
        <v>3</v>
      </c>
      <c r="B9">
        <v>1570</v>
      </c>
      <c r="C9" s="9">
        <f t="shared" si="1"/>
        <v>0.967741935483871</v>
      </c>
      <c r="D9" s="9">
        <f t="shared" si="2"/>
        <v>1.8485962885014089</v>
      </c>
      <c r="F9">
        <f t="shared" si="3"/>
        <v>0.99736763368127035</v>
      </c>
      <c r="G9" s="9">
        <f t="shared" si="4"/>
        <v>2.790373146305881</v>
      </c>
      <c r="I9">
        <f t="shared" si="0"/>
        <v>3.1958996524092336</v>
      </c>
      <c r="J9" s="11">
        <f t="shared" si="5"/>
        <v>0.96441026201649249</v>
      </c>
      <c r="K9" s="9">
        <f t="shared" si="6"/>
        <v>1.8043307245339733</v>
      </c>
      <c r="M9" s="18">
        <f>GAMMAINV(1-C9,4/$I$4^2,1)*$I$4/2-2/$I$4</f>
        <v>1.74373832388632</v>
      </c>
      <c r="N9" s="9">
        <f t="shared" si="7"/>
        <v>3.1770724838647277</v>
      </c>
      <c r="O9" s="9">
        <f t="shared" si="8"/>
        <v>1503.3928618213072</v>
      </c>
      <c r="Q9" s="9">
        <f>1-GAMMADIST((I9-$I$2)/$I$3*2/$I$4+4/($I$4^2),$Q$1,1,TRUE)</f>
        <v>0.97260179652193246</v>
      </c>
      <c r="R9" s="9">
        <f t="shared" si="9"/>
        <v>1.9204870531987881</v>
      </c>
      <c r="S9" s="12"/>
      <c r="T9" s="12">
        <f>J9-$U$4</f>
        <v>0.82262046045768167</v>
      </c>
      <c r="U9" s="12"/>
      <c r="V9">
        <f t="shared" si="10"/>
        <v>0.92539769170126585</v>
      </c>
    </row>
    <row r="10" spans="1:23" x14ac:dyDescent="0.25">
      <c r="A10">
        <v>4</v>
      </c>
      <c r="B10">
        <v>1460</v>
      </c>
      <c r="C10" s="9">
        <f t="shared" si="1"/>
        <v>0.956989247311828</v>
      </c>
      <c r="D10" s="9">
        <f t="shared" si="2"/>
        <v>1.716768353371364</v>
      </c>
      <c r="F10">
        <f t="shared" si="3"/>
        <v>0.99362933226875372</v>
      </c>
      <c r="G10" s="9">
        <f t="shared" si="4"/>
        <v>2.4909184671901241</v>
      </c>
      <c r="I10">
        <f t="shared" si="0"/>
        <v>3.1643528557844371</v>
      </c>
      <c r="J10" s="11">
        <f t="shared" si="5"/>
        <v>0.9556974470483206</v>
      </c>
      <c r="K10" s="9">
        <f t="shared" si="6"/>
        <v>1.7028021204998036</v>
      </c>
      <c r="M10" s="18">
        <f>GAMMAINV(1-C10,4/$I$4^2,1)*$I$4/2-2/$I$4</f>
        <v>1.6315655212206295</v>
      </c>
      <c r="N10" s="9">
        <f t="shared" si="7"/>
        <v>3.1422183397918211</v>
      </c>
      <c r="O10" s="9">
        <f t="shared" si="8"/>
        <v>1387.4531900313532</v>
      </c>
      <c r="Q10" s="9">
        <f>1-GAMMADIST((I10-$I$2)/$I$3*2/$I$4+4/($I$4^2),$Q$1,1,TRUE)</f>
        <v>0.96409329795809595</v>
      </c>
      <c r="R10" s="9">
        <f t="shared" si="9"/>
        <v>1.80029921956427</v>
      </c>
      <c r="S10" s="12"/>
      <c r="T10" s="12">
        <f>J10-$U$4</f>
        <v>0.81390764548950978</v>
      </c>
      <c r="U10" s="12"/>
      <c r="V10">
        <f t="shared" si="10"/>
        <v>0.89238854464517692</v>
      </c>
    </row>
    <row r="11" spans="1:23" x14ac:dyDescent="0.25">
      <c r="A11">
        <v>5</v>
      </c>
      <c r="B11">
        <v>1400</v>
      </c>
      <c r="C11" s="9">
        <f t="shared" si="1"/>
        <v>0.94623655913978499</v>
      </c>
      <c r="D11" s="9">
        <f t="shared" si="2"/>
        <v>1.609409260406925</v>
      </c>
      <c r="F11">
        <f t="shared" si="3"/>
        <v>0.99003277984476867</v>
      </c>
      <c r="G11" s="9">
        <f t="shared" si="4"/>
        <v>2.3275795513088071</v>
      </c>
      <c r="I11">
        <f t="shared" si="0"/>
        <v>3.1461280356782382</v>
      </c>
      <c r="J11" s="11">
        <f t="shared" si="5"/>
        <v>0.94992721214405518</v>
      </c>
      <c r="K11" s="9">
        <f t="shared" si="6"/>
        <v>1.6441482873970856</v>
      </c>
      <c r="M11" s="18">
        <f>GAMMAINV(1-C11,4/$I$4^2,1)*$I$4/2-2/$I$4</f>
        <v>1.5391929368396369</v>
      </c>
      <c r="N11" s="9">
        <f t="shared" si="7"/>
        <v>3.1135164861526898</v>
      </c>
      <c r="O11" s="9">
        <f t="shared" si="8"/>
        <v>1298.7228634125979</v>
      </c>
      <c r="Q11" s="9">
        <f>1-GAMMADIST((I11-$I$2)/$I$3*2/$I$4+4/($I$4^2),$Q$1,1,TRUE)</f>
        <v>0.9583165115520702</v>
      </c>
      <c r="R11" s="9">
        <f t="shared" si="9"/>
        <v>1.7314755787258587</v>
      </c>
      <c r="S11" s="12"/>
      <c r="T11" s="12">
        <f>J11-$U$4</f>
        <v>0.80813741058524435</v>
      </c>
      <c r="U11" s="12"/>
      <c r="V11">
        <f t="shared" si="10"/>
        <v>0.87105306634078528</v>
      </c>
    </row>
    <row r="12" spans="1:23" x14ac:dyDescent="0.25">
      <c r="A12">
        <v>6</v>
      </c>
      <c r="B12">
        <v>1270</v>
      </c>
      <c r="C12" s="9">
        <f t="shared" si="1"/>
        <v>0.93548387096774199</v>
      </c>
      <c r="D12" s="9">
        <f t="shared" si="2"/>
        <v>1.5179291595942797</v>
      </c>
      <c r="F12">
        <f t="shared" si="3"/>
        <v>0.97579084811461403</v>
      </c>
      <c r="G12" s="9">
        <f t="shared" si="4"/>
        <v>1.9736785668992802</v>
      </c>
      <c r="I12">
        <f t="shared" si="0"/>
        <v>3.1038037209559568</v>
      </c>
      <c r="J12" s="11">
        <f t="shared" si="5"/>
        <v>0.93421427323406492</v>
      </c>
      <c r="K12" s="9">
        <f t="shared" si="6"/>
        <v>1.5079338678614311</v>
      </c>
      <c r="M12" s="18">
        <f>GAMMAINV(1-C12,4/$I$4^2,1)*$I$4/2-2/$I$4</f>
        <v>1.4597569523332181</v>
      </c>
      <c r="N12" s="9">
        <f t="shared" si="7"/>
        <v>3.0888342710099392</v>
      </c>
      <c r="O12" s="9">
        <f t="shared" si="8"/>
        <v>1226.970923445404</v>
      </c>
      <c r="Q12" s="9">
        <f>1-GAMMADIST((I12-$I$2)/$I$3*2/$I$4+4/($I$4^2),$Q$1,1,TRUE)</f>
        <v>0.94217747409763186</v>
      </c>
      <c r="R12" s="9">
        <f t="shared" si="9"/>
        <v>1.5733186552936067</v>
      </c>
      <c r="S12" s="12"/>
      <c r="T12" s="12">
        <f>J12-$U$4</f>
        <v>0.79242447167525409</v>
      </c>
      <c r="U12" s="12"/>
      <c r="V12">
        <f t="shared" si="10"/>
        <v>0.81486243693344196</v>
      </c>
    </row>
    <row r="13" spans="1:23" x14ac:dyDescent="0.25">
      <c r="A13">
        <v>7</v>
      </c>
      <c r="B13">
        <v>1230</v>
      </c>
      <c r="C13" s="9">
        <f t="shared" si="1"/>
        <v>0.92473118279569888</v>
      </c>
      <c r="D13" s="9">
        <f t="shared" si="2"/>
        <v>1.4376350363450865</v>
      </c>
      <c r="F13">
        <f t="shared" si="3"/>
        <v>0.96889429371749181</v>
      </c>
      <c r="G13" s="9">
        <f t="shared" si="4"/>
        <v>1.8647859563117339</v>
      </c>
      <c r="I13">
        <f t="shared" si="0"/>
        <v>3.0899051114393981</v>
      </c>
      <c r="J13" s="11">
        <f t="shared" si="5"/>
        <v>0.92829411967219366</v>
      </c>
      <c r="K13" s="9">
        <f t="shared" si="6"/>
        <v>1.4632032906489403</v>
      </c>
      <c r="M13" s="18">
        <f>GAMMAINV(1-C13,4/$I$4^2,1)*$I$4/2-2/$I$4</f>
        <v>1.3894819660648254</v>
      </c>
      <c r="N13" s="9">
        <f t="shared" si="7"/>
        <v>3.0669985457903426</v>
      </c>
      <c r="O13" s="9">
        <f t="shared" si="8"/>
        <v>1166.8057100737847</v>
      </c>
      <c r="Q13" s="9">
        <f>1-GAMMADIST((I13-$I$2)/$I$3*2/$I$4+4/($I$4^2),$Q$1,1,TRUE)</f>
        <v>0.93598068694091463</v>
      </c>
      <c r="R13" s="9">
        <f t="shared" si="9"/>
        <v>1.5218820957842605</v>
      </c>
      <c r="S13" s="12"/>
      <c r="T13" s="12">
        <f>J13-$U$4</f>
        <v>0.78650431811338284</v>
      </c>
      <c r="U13" s="12"/>
      <c r="V13">
        <f t="shared" si="10"/>
        <v>0.79435058379239942</v>
      </c>
    </row>
    <row r="14" spans="1:23" x14ac:dyDescent="0.25">
      <c r="A14">
        <v>8</v>
      </c>
      <c r="B14">
        <v>1100</v>
      </c>
      <c r="C14" s="9">
        <f t="shared" si="1"/>
        <v>0.91397849462365588</v>
      </c>
      <c r="D14" s="9">
        <f t="shared" si="2"/>
        <v>1.3656685790871181</v>
      </c>
      <c r="F14">
        <f t="shared" si="3"/>
        <v>0.9345911198169522</v>
      </c>
      <c r="G14" s="9">
        <f t="shared" si="4"/>
        <v>1.5108849719022077</v>
      </c>
      <c r="I14">
        <f t="shared" si="0"/>
        <v>3.0413926851582249</v>
      </c>
      <c r="J14" s="11">
        <f t="shared" si="5"/>
        <v>0.90440610242142949</v>
      </c>
      <c r="K14" s="9">
        <f t="shared" si="6"/>
        <v>1.3070733679433637</v>
      </c>
      <c r="M14" s="18">
        <f>GAMMAINV(1-C14,4/$I$4^2,1)*$I$4/2-2/$I$4</f>
        <v>1.3260554529077915</v>
      </c>
      <c r="N14" s="9">
        <f t="shared" si="7"/>
        <v>3.0472907665864488</v>
      </c>
      <c r="O14" s="9">
        <f t="shared" si="8"/>
        <v>1115.0408200789338</v>
      </c>
      <c r="Q14" s="9">
        <f>1-GAMMADIST((I14-$I$2)/$I$3*2/$I$4+4/($I$4^2),$Q$1,1,TRUE)</f>
        <v>0.91056172262164992</v>
      </c>
      <c r="R14" s="9">
        <f t="shared" si="9"/>
        <v>1.3442221695322918</v>
      </c>
      <c r="S14" s="12"/>
      <c r="T14" s="12">
        <f>J14-$U$4</f>
        <v>0.76261630086261867</v>
      </c>
      <c r="U14" s="12"/>
      <c r="V14">
        <f t="shared" si="10"/>
        <v>0.71474375050237582</v>
      </c>
    </row>
    <row r="15" spans="1:23" x14ac:dyDescent="0.25">
      <c r="A15">
        <v>9</v>
      </c>
      <c r="B15">
        <v>1020</v>
      </c>
      <c r="C15" s="9">
        <f t="shared" si="1"/>
        <v>0.90322580645161288</v>
      </c>
      <c r="D15" s="9">
        <f t="shared" si="2"/>
        <v>1.3001534333634226</v>
      </c>
      <c r="F15">
        <f t="shared" si="3"/>
        <v>0.90201171932330615</v>
      </c>
      <c r="G15" s="9">
        <f t="shared" si="4"/>
        <v>1.2930997507271138</v>
      </c>
      <c r="I15">
        <f t="shared" si="0"/>
        <v>3.0086001717619175</v>
      </c>
      <c r="J15" s="11">
        <f t="shared" si="5"/>
        <v>0.8852282496123115</v>
      </c>
      <c r="K15" s="9">
        <f t="shared" si="6"/>
        <v>1.2015356124781413</v>
      </c>
      <c r="M15" s="18">
        <f>GAMMAINV(1-C15,4/$I$4^2,1)*$I$4/2-2/$I$4</f>
        <v>1.2679520110306033</v>
      </c>
      <c r="N15" s="9">
        <f t="shared" si="7"/>
        <v>3.0292369631136515</v>
      </c>
      <c r="O15" s="9">
        <f t="shared" si="8"/>
        <v>1069.6383443758602</v>
      </c>
      <c r="Q15" s="9">
        <f>1-GAMMADIST((I15-$I$2)/$I$3*2/$I$4+4/($I$4^2),$Q$1,1,TRUE)</f>
        <v>0.88985153046264154</v>
      </c>
      <c r="R15" s="9">
        <f t="shared" si="9"/>
        <v>1.2257389198377993</v>
      </c>
      <c r="S15" s="12"/>
      <c r="T15" s="12">
        <f>J15-$U$4</f>
        <v>0.74343844805350068</v>
      </c>
      <c r="U15" s="12"/>
      <c r="V15">
        <f t="shared" si="10"/>
        <v>0.65398246333212484</v>
      </c>
    </row>
    <row r="16" spans="1:23" x14ac:dyDescent="0.25">
      <c r="A16">
        <v>10</v>
      </c>
      <c r="B16">
        <v>998</v>
      </c>
      <c r="C16" s="9">
        <f t="shared" si="1"/>
        <v>0.89247311827956988</v>
      </c>
      <c r="D16" s="9">
        <f t="shared" si="2"/>
        <v>1.2397881470988359</v>
      </c>
      <c r="F16">
        <f t="shared" si="3"/>
        <v>0.89125106626607353</v>
      </c>
      <c r="G16" s="9">
        <f t="shared" si="4"/>
        <v>1.2332088149039648</v>
      </c>
      <c r="I16">
        <f t="shared" si="0"/>
        <v>2.999130541287371</v>
      </c>
      <c r="J16" s="11">
        <f t="shared" si="5"/>
        <v>0.87921247594273266</v>
      </c>
      <c r="K16" s="9">
        <f t="shared" si="6"/>
        <v>1.171059035910478</v>
      </c>
      <c r="M16" s="18">
        <f>GAMMAINV(1-C16,4/$I$4^2,1)*$I$4/2-2/$I$4</f>
        <v>1.214109110357148</v>
      </c>
      <c r="N16" s="9">
        <f t="shared" si="7"/>
        <v>3.0125069878185808</v>
      </c>
      <c r="O16" s="9">
        <f t="shared" si="8"/>
        <v>1029.2170872124027</v>
      </c>
      <c r="Q16" s="9">
        <f>1-GAMMADIST((I16-$I$2)/$I$3*2/$I$4+4/($I$4^2),$Q$1,1,TRUE)</f>
        <v>0.88332215844062945</v>
      </c>
      <c r="R16" s="9">
        <f t="shared" si="9"/>
        <v>1.1917591867421966</v>
      </c>
      <c r="S16" s="12"/>
      <c r="T16" s="12">
        <f>J16-$U$4</f>
        <v>0.73742267438392184</v>
      </c>
      <c r="U16" s="12"/>
      <c r="V16">
        <f t="shared" si="10"/>
        <v>0.63541981021310345</v>
      </c>
    </row>
    <row r="17" spans="1:23" x14ac:dyDescent="0.25">
      <c r="A17">
        <v>11</v>
      </c>
      <c r="B17">
        <v>975</v>
      </c>
      <c r="C17" s="9">
        <f t="shared" si="1"/>
        <v>0.88172043010752688</v>
      </c>
      <c r="D17" s="9">
        <f t="shared" si="2"/>
        <v>1.1836310597868931</v>
      </c>
      <c r="F17">
        <f t="shared" si="3"/>
        <v>0.87911930933569538</v>
      </c>
      <c r="G17" s="9">
        <f t="shared" si="4"/>
        <v>1.1705955638161247</v>
      </c>
      <c r="I17">
        <f t="shared" si="0"/>
        <v>2.989004615698537</v>
      </c>
      <c r="J17" s="11">
        <f t="shared" si="5"/>
        <v>0.87253791740943631</v>
      </c>
      <c r="K17" s="9">
        <f t="shared" si="6"/>
        <v>1.1384702725626301</v>
      </c>
      <c r="M17" s="18">
        <f>GAMMAINV(1-C17,4/$I$4^2,1)*$I$4/2-2/$I$4</f>
        <v>1.163755016568107</v>
      </c>
      <c r="N17" s="9">
        <f t="shared" si="7"/>
        <v>2.9968610487150138</v>
      </c>
      <c r="O17" s="9">
        <f t="shared" si="8"/>
        <v>992.7983545895421</v>
      </c>
      <c r="Q17" s="9">
        <f>1-GAMMADIST((I17-$I$2)/$I$3*2/$I$4+4/($I$4^2),$Q$1,1,TRUE)</f>
        <v>0.87606518874336214</v>
      </c>
      <c r="R17" s="9">
        <f t="shared" si="9"/>
        <v>1.1555393639569242</v>
      </c>
      <c r="S17" s="12"/>
      <c r="T17" s="12">
        <f>J17-$U$4</f>
        <v>0.73074811585062549</v>
      </c>
      <c r="U17" s="12">
        <f>J17+$U$4</f>
        <v>1.0143277189682471</v>
      </c>
      <c r="V17">
        <f t="shared" si="10"/>
        <v>0.61507715482238423</v>
      </c>
    </row>
    <row r="18" spans="1:23" x14ac:dyDescent="0.25">
      <c r="A18">
        <v>12</v>
      </c>
      <c r="B18">
        <v>906</v>
      </c>
      <c r="C18" s="9">
        <f t="shared" si="1"/>
        <v>0.87096774193548387</v>
      </c>
      <c r="D18" s="9">
        <f t="shared" si="2"/>
        <v>1.1309776082451586</v>
      </c>
      <c r="F18">
        <f t="shared" si="3"/>
        <v>0.83713618238558896</v>
      </c>
      <c r="G18" s="9">
        <f t="shared" si="4"/>
        <v>0.98275581055260408</v>
      </c>
      <c r="I18">
        <f t="shared" si="0"/>
        <v>2.9571281976768131</v>
      </c>
      <c r="J18" s="11">
        <f t="shared" si="5"/>
        <v>0.84987112943528287</v>
      </c>
      <c r="K18" s="9">
        <f t="shared" si="6"/>
        <v>1.0358808318074479</v>
      </c>
      <c r="M18" s="18">
        <f>GAMMAINV(1-C18,4/$I$4^2,1)*$I$4/2-2/$I$4</f>
        <v>1.1163102792684061</v>
      </c>
      <c r="N18" s="9">
        <f t="shared" si="7"/>
        <v>2.9821190999533931</v>
      </c>
      <c r="O18" s="9">
        <f t="shared" si="8"/>
        <v>959.66377149243374</v>
      </c>
      <c r="Q18" s="9">
        <f>1-GAMMADIST((I18-$I$2)/$I$3*2/$I$4+4/($I$4^2),$Q$1,1,TRUE)</f>
        <v>0.85135987122019419</v>
      </c>
      <c r="R18" s="9">
        <f t="shared" si="9"/>
        <v>1.0422835050481722</v>
      </c>
      <c r="S18" s="12"/>
      <c r="T18" s="12">
        <f>J18-$U$4</f>
        <v>0.70808132787647204</v>
      </c>
      <c r="U18" s="12">
        <f>J18+$U$4</f>
        <v>0.99166093099409369</v>
      </c>
      <c r="V18">
        <f t="shared" si="10"/>
        <v>0.54778819656170241</v>
      </c>
      <c r="W18">
        <f t="shared" si="10"/>
        <v>2.3937274260745824</v>
      </c>
    </row>
    <row r="19" spans="1:23" x14ac:dyDescent="0.25">
      <c r="A19">
        <v>13</v>
      </c>
      <c r="B19">
        <v>880</v>
      </c>
      <c r="C19" s="9">
        <f t="shared" si="1"/>
        <v>0.86021505376344087</v>
      </c>
      <c r="D19" s="9">
        <f t="shared" si="2"/>
        <v>1.0812860462359704</v>
      </c>
      <c r="F19">
        <f t="shared" si="3"/>
        <v>0.81910922247079188</v>
      </c>
      <c r="G19" s="9">
        <f t="shared" si="4"/>
        <v>0.91197561367070279</v>
      </c>
      <c r="I19">
        <f t="shared" si="0"/>
        <v>2.9444826721501687</v>
      </c>
      <c r="J19" s="11">
        <f t="shared" si="5"/>
        <v>0.84017639409523626</v>
      </c>
      <c r="K19" s="9">
        <f t="shared" si="6"/>
        <v>0.99518311630661493</v>
      </c>
      <c r="M19" s="18">
        <f>GAMMAINV(1-C19,4/$I$4^2,1)*$I$4/2-2/$I$4</f>
        <v>1.0713278945039288</v>
      </c>
      <c r="N19" s="9">
        <f t="shared" si="7"/>
        <v>2.9681422492189369</v>
      </c>
      <c r="O19" s="9">
        <f t="shared" si="8"/>
        <v>929.27071113176351</v>
      </c>
      <c r="Q19" s="9">
        <f>1-GAMMADIST((I19-$I$2)/$I$3*2/$I$4+4/($I$4^2),$Q$1,1,TRUE)</f>
        <v>0.84078051017522193</v>
      </c>
      <c r="R19" s="9">
        <f t="shared" si="9"/>
        <v>0.99767087703698654</v>
      </c>
      <c r="S19" s="12"/>
      <c r="T19" s="12">
        <f>J19-$U$4</f>
        <v>0.69838659253642543</v>
      </c>
      <c r="U19" s="12">
        <f>J19+$U$4</f>
        <v>0.98196619565404708</v>
      </c>
      <c r="V19">
        <f t="shared" si="10"/>
        <v>0.5197658057358796</v>
      </c>
      <c r="W19">
        <f t="shared" si="10"/>
        <v>2.0961644122323744</v>
      </c>
    </row>
    <row r="20" spans="1:23" x14ac:dyDescent="0.25">
      <c r="A20">
        <v>14</v>
      </c>
      <c r="B20">
        <v>856</v>
      </c>
      <c r="C20" s="9">
        <f t="shared" si="1"/>
        <v>0.84946236559139787</v>
      </c>
      <c r="D20" s="9">
        <f t="shared" si="2"/>
        <v>1.0341302659571439</v>
      </c>
      <c r="F20">
        <f t="shared" si="3"/>
        <v>0.80140210754802466</v>
      </c>
      <c r="G20" s="9">
        <f t="shared" si="4"/>
        <v>0.84664004731817444</v>
      </c>
      <c r="I20">
        <f t="shared" si="0"/>
        <v>2.932473764677153</v>
      </c>
      <c r="J20" s="11">
        <f t="shared" si="5"/>
        <v>0.8305988079553227</v>
      </c>
      <c r="K20" s="9">
        <f t="shared" si="6"/>
        <v>0.95653425993581076</v>
      </c>
      <c r="M20" s="18">
        <f>GAMMAINV(1-C20,4/$I$4^2,1)*$I$4/2-2/$I$4</f>
        <v>1.0284551856639395</v>
      </c>
      <c r="N20" s="9">
        <f t="shared" si="7"/>
        <v>2.9548209134299199</v>
      </c>
      <c r="O20" s="9">
        <f t="shared" si="8"/>
        <v>901.19944051060622</v>
      </c>
      <c r="Q20" s="9">
        <f>1-GAMMADIST((I20-$I$2)/$I$3*2/$I$4+4/($I$4^2),$Q$1,1,TRUE)</f>
        <v>0.83032947871946927</v>
      </c>
      <c r="R20" s="9">
        <f t="shared" si="9"/>
        <v>0.95546807485691532</v>
      </c>
      <c r="S20" s="12"/>
      <c r="T20" s="12">
        <f>J20-$U$4</f>
        <v>0.68880900639651188</v>
      </c>
      <c r="U20" s="12">
        <f>J20+$U$4</f>
        <v>0.97238860951413353</v>
      </c>
      <c r="V20">
        <f t="shared" si="10"/>
        <v>0.4924772691274682</v>
      </c>
      <c r="W20">
        <f t="shared" si="10"/>
        <v>1.9171192706668991</v>
      </c>
    </row>
    <row r="21" spans="1:23" x14ac:dyDescent="0.25">
      <c r="A21">
        <v>15</v>
      </c>
      <c r="B21">
        <v>856</v>
      </c>
      <c r="C21" s="9">
        <f t="shared" si="1"/>
        <v>0.83870967741935487</v>
      </c>
      <c r="D21" s="9">
        <f t="shared" si="2"/>
        <v>0.98916862734063549</v>
      </c>
      <c r="F21">
        <f t="shared" si="3"/>
        <v>0.80140210754802466</v>
      </c>
      <c r="G21" s="9">
        <f t="shared" si="4"/>
        <v>0.84664004731817444</v>
      </c>
      <c r="I21">
        <f t="shared" si="0"/>
        <v>2.932473764677153</v>
      </c>
      <c r="J21" s="11">
        <f t="shared" si="5"/>
        <v>0.8305988079553227</v>
      </c>
      <c r="K21" s="9">
        <f t="shared" si="6"/>
        <v>0.95653425993581076</v>
      </c>
      <c r="M21" s="18">
        <f>GAMMAINV(1-C21,4/$I$4^2,1)*$I$4/2-2/$I$4</f>
        <v>0.98740854926057686</v>
      </c>
      <c r="N21" s="9">
        <f t="shared" si="7"/>
        <v>2.9420669717888721</v>
      </c>
      <c r="O21" s="9">
        <f t="shared" si="8"/>
        <v>875.11871534198394</v>
      </c>
      <c r="Q21" s="9">
        <f>1-GAMMADIST((I21-$I$2)/$I$3*2/$I$4+4/($I$4^2),$Q$1,1,TRUE)</f>
        <v>0.83032947871946927</v>
      </c>
      <c r="R21" s="9">
        <f t="shared" si="9"/>
        <v>0.95546807485691532</v>
      </c>
      <c r="S21" s="12"/>
      <c r="T21" s="12">
        <f>J21-$U$4</f>
        <v>0.68880900639651188</v>
      </c>
      <c r="U21" s="12">
        <f>J21+$U$4</f>
        <v>0.97238860951413353</v>
      </c>
      <c r="V21">
        <f t="shared" si="10"/>
        <v>0.4924772691274682</v>
      </c>
      <c r="W21">
        <f t="shared" si="10"/>
        <v>1.9171192706668991</v>
      </c>
    </row>
    <row r="22" spans="1:23" x14ac:dyDescent="0.25">
      <c r="A22">
        <v>16</v>
      </c>
      <c r="B22">
        <v>848</v>
      </c>
      <c r="C22" s="9">
        <f t="shared" si="1"/>
        <v>0.82795698924731176</v>
      </c>
      <c r="D22" s="9">
        <f t="shared" si="2"/>
        <v>0.94612267136459138</v>
      </c>
      <c r="F22">
        <f t="shared" si="3"/>
        <v>0.79527489404342278</v>
      </c>
      <c r="G22" s="9">
        <f t="shared" si="4"/>
        <v>0.82486152520066547</v>
      </c>
      <c r="I22">
        <f t="shared" si="0"/>
        <v>2.9283958522567137</v>
      </c>
      <c r="J22" s="11">
        <f t="shared" si="5"/>
        <v>0.82726441411530482</v>
      </c>
      <c r="K22" s="9">
        <f t="shared" si="6"/>
        <v>0.94341011423109822</v>
      </c>
      <c r="M22" s="18">
        <f>GAMMAINV(1-C22,4/$I$4^2,1)*$I$4/2-2/$I$4</f>
        <v>0.94795616497866675</v>
      </c>
      <c r="N22" s="9">
        <f t="shared" si="7"/>
        <v>2.9298083934784103</v>
      </c>
      <c r="O22" s="9">
        <f t="shared" si="8"/>
        <v>850.76260716301465</v>
      </c>
      <c r="Q22" s="9">
        <f>1-GAMMADIST((I22-$I$2)/$I$3*2/$I$4+4/($I$4^2),$Q$1,1,TRUE)</f>
        <v>0.82669192748661902</v>
      </c>
      <c r="R22" s="9">
        <f t="shared" si="9"/>
        <v>0.94117312827052557</v>
      </c>
      <c r="S22" s="12"/>
      <c r="T22" s="12">
        <f>J22-$U$4</f>
        <v>0.685474612556494</v>
      </c>
      <c r="U22" s="12">
        <f>J22+$U$4</f>
        <v>0.96905421567411565</v>
      </c>
      <c r="V22">
        <f t="shared" si="10"/>
        <v>0.48306332334295504</v>
      </c>
      <c r="W22">
        <f t="shared" si="10"/>
        <v>1.867071751306624</v>
      </c>
    </row>
    <row r="23" spans="1:23" x14ac:dyDescent="0.25">
      <c r="A23">
        <v>17</v>
      </c>
      <c r="B23">
        <v>842</v>
      </c>
      <c r="C23" s="9">
        <f t="shared" si="1"/>
        <v>0.81720430107526876</v>
      </c>
      <c r="D23" s="9">
        <f t="shared" si="2"/>
        <v>0.90476216843124146</v>
      </c>
      <c r="F23">
        <f t="shared" si="3"/>
        <v>0.79060654757092541</v>
      </c>
      <c r="G23" s="9">
        <f t="shared" si="4"/>
        <v>0.80852763361253221</v>
      </c>
      <c r="I23">
        <f t="shared" si="0"/>
        <v>2.9253120914996495</v>
      </c>
      <c r="J23" s="11">
        <f t="shared" si="5"/>
        <v>0.82471532207188725</v>
      </c>
      <c r="K23" s="9">
        <f t="shared" si="6"/>
        <v>0.93348549562199346</v>
      </c>
      <c r="M23" s="18">
        <f>GAMMAINV(1-C23,4/$I$4^2,1)*$I$4/2-2/$I$4</f>
        <v>0.90990582269712927</v>
      </c>
      <c r="N23" s="9">
        <f t="shared" si="7"/>
        <v>2.9179854552938607</v>
      </c>
      <c r="O23" s="9">
        <f t="shared" si="8"/>
        <v>827.91443604291521</v>
      </c>
      <c r="Q23" s="9">
        <f>1-GAMMADIST((I23-$I$2)/$I$3*2/$I$4+4/($I$4^2),$Q$1,1,TRUE)</f>
        <v>0.8239115736054099</v>
      </c>
      <c r="R23" s="9">
        <f t="shared" si="9"/>
        <v>0.93037520315415412</v>
      </c>
      <c r="S23" s="12"/>
      <c r="T23" s="12">
        <f>J23-$U$4</f>
        <v>0.68292552051307642</v>
      </c>
      <c r="U23" s="12">
        <f>J23+$U$4</f>
        <v>0.96650512363069807</v>
      </c>
      <c r="V23">
        <f t="shared" si="10"/>
        <v>0.47589531653563449</v>
      </c>
      <c r="W23">
        <f t="shared" si="10"/>
        <v>1.8317427737276124</v>
      </c>
    </row>
    <row r="24" spans="1:23" x14ac:dyDescent="0.25">
      <c r="A24">
        <v>18</v>
      </c>
      <c r="B24">
        <v>830</v>
      </c>
      <c r="C24" s="9">
        <f t="shared" si="1"/>
        <v>0.80645161290322576</v>
      </c>
      <c r="D24" s="9">
        <f t="shared" si="2"/>
        <v>0.86489435868528353</v>
      </c>
      <c r="F24">
        <f t="shared" si="3"/>
        <v>0.78108412953580242</v>
      </c>
      <c r="G24" s="9">
        <f t="shared" si="4"/>
        <v>0.77585985043626882</v>
      </c>
      <c r="I24">
        <f t="shared" si="0"/>
        <v>2.9190780923760737</v>
      </c>
      <c r="J24" s="11">
        <f t="shared" si="5"/>
        <v>0.81948976188985367</v>
      </c>
      <c r="K24" s="9">
        <f t="shared" si="6"/>
        <v>0.91342231025028497</v>
      </c>
      <c r="M24" s="18">
        <f>GAMMAINV(1-C24,4/$I$4^2,1)*$I$4/2-2/$I$4</f>
        <v>0.87309614302127247</v>
      </c>
      <c r="N24" s="9">
        <f t="shared" si="7"/>
        <v>2.90654801370186</v>
      </c>
      <c r="O24" s="9">
        <f t="shared" si="8"/>
        <v>806.39534797588772</v>
      </c>
      <c r="Q24" s="9">
        <f>1-GAMMADIST((I24-$I$2)/$I$3*2/$I$4+4/($I$4^2),$Q$1,1,TRUE)</f>
        <v>0.81821359046034658</v>
      </c>
      <c r="R24" s="9">
        <f t="shared" si="9"/>
        <v>0.90857819820510033</v>
      </c>
      <c r="S24" s="12"/>
      <c r="T24" s="12">
        <f>J24-$U$4</f>
        <v>0.67769996033104285</v>
      </c>
      <c r="U24" s="12">
        <f>J24+$U$4</f>
        <v>0.9612795634486645</v>
      </c>
      <c r="V24">
        <f t="shared" si="10"/>
        <v>0.46127672785167467</v>
      </c>
      <c r="W24">
        <f t="shared" si="10"/>
        <v>1.7657316925991544</v>
      </c>
    </row>
    <row r="25" spans="1:23" x14ac:dyDescent="0.25">
      <c r="A25">
        <v>19</v>
      </c>
      <c r="B25">
        <v>810</v>
      </c>
      <c r="C25" s="9">
        <f t="shared" si="1"/>
        <v>0.79569892473118276</v>
      </c>
      <c r="D25" s="9">
        <f t="shared" si="2"/>
        <v>0.82635604364735382</v>
      </c>
      <c r="F25">
        <f t="shared" si="3"/>
        <v>0.76467244236146559</v>
      </c>
      <c r="G25" s="9">
        <f t="shared" si="4"/>
        <v>0.721413545142496</v>
      </c>
      <c r="I25">
        <f t="shared" si="0"/>
        <v>2.90848501887865</v>
      </c>
      <c r="J25" s="11">
        <f t="shared" si="5"/>
        <v>0.81038884047135351</v>
      </c>
      <c r="K25" s="9">
        <f t="shared" si="6"/>
        <v>0.879330101858533</v>
      </c>
      <c r="M25" s="18">
        <f>GAMMAINV(1-C25,4/$I$4^2,1)*$I$4/2-2/$I$4</f>
        <v>0.8373901108618087</v>
      </c>
      <c r="N25" s="9">
        <f t="shared" si="7"/>
        <v>2.8954534956049311</v>
      </c>
      <c r="O25" s="9">
        <f t="shared" si="8"/>
        <v>786.05601550637357</v>
      </c>
      <c r="Q25" s="9">
        <f>1-GAMMADIST((I25-$I$2)/$I$3*2/$I$4+4/($I$4^2),$Q$1,1,TRUE)</f>
        <v>0.80829659526015729</v>
      </c>
      <c r="R25" s="9">
        <f t="shared" si="9"/>
        <v>0.8716363212512378</v>
      </c>
      <c r="S25" s="12"/>
      <c r="T25" s="12">
        <f>J25-$U$4</f>
        <v>0.66859903891254269</v>
      </c>
      <c r="U25" s="12">
        <f>J25+$U$4</f>
        <v>0.95217864203016433</v>
      </c>
      <c r="V25">
        <f t="shared" si="10"/>
        <v>0.43604797498345876</v>
      </c>
      <c r="W25">
        <f t="shared" si="10"/>
        <v>1.6663550609319058</v>
      </c>
    </row>
    <row r="26" spans="1:23" x14ac:dyDescent="0.25">
      <c r="A26">
        <v>20</v>
      </c>
      <c r="B26">
        <v>796</v>
      </c>
      <c r="C26" s="9">
        <f t="shared" si="1"/>
        <v>0.78494623655913975</v>
      </c>
      <c r="D26" s="9">
        <f t="shared" si="2"/>
        <v>0.78900766450560555</v>
      </c>
      <c r="F26">
        <f t="shared" si="3"/>
        <v>0.75279171030814918</v>
      </c>
      <c r="G26" s="9">
        <f t="shared" si="4"/>
        <v>0.68330113143685456</v>
      </c>
      <c r="I26">
        <f t="shared" si="0"/>
        <v>2.9009130677376689</v>
      </c>
      <c r="J26" s="11">
        <f t="shared" si="5"/>
        <v>0.80371360845790518</v>
      </c>
      <c r="K26" s="9">
        <f t="shared" si="6"/>
        <v>0.85496091983659417</v>
      </c>
      <c r="M26" s="18">
        <f>GAMMAINV(1-C26,4/$I$4^2,1)*$I$4/2-2/$I$4</f>
        <v>0.8026702237724832</v>
      </c>
      <c r="N26" s="9">
        <f t="shared" si="7"/>
        <v>2.8846653908411319</v>
      </c>
      <c r="O26" s="9">
        <f t="shared" si="8"/>
        <v>766.7704910788982</v>
      </c>
      <c r="Q26" s="9">
        <f>1-GAMMADIST((I26-$I$2)/$I$3*2/$I$4+4/($I$4^2),$Q$1,1,TRUE)</f>
        <v>0.80102948440381749</v>
      </c>
      <c r="R26" s="9">
        <f t="shared" si="9"/>
        <v>0.84530417399447055</v>
      </c>
      <c r="S26" s="12"/>
      <c r="T26" s="12">
        <f>J26-$U$4</f>
        <v>0.66192380689909436</v>
      </c>
      <c r="U26" s="12">
        <f>J26+$U$4</f>
        <v>0.94550341001671601</v>
      </c>
      <c r="V26">
        <f t="shared" si="10"/>
        <v>0.41771926367319029</v>
      </c>
      <c r="W26">
        <f t="shared" si="10"/>
        <v>1.6027349675239886</v>
      </c>
    </row>
    <row r="27" spans="1:23" x14ac:dyDescent="0.25">
      <c r="A27">
        <v>21</v>
      </c>
      <c r="B27">
        <v>787</v>
      </c>
      <c r="C27" s="9">
        <f t="shared" si="1"/>
        <v>0.77419354838709675</v>
      </c>
      <c r="D27" s="9">
        <f t="shared" si="2"/>
        <v>0.75272879425816996</v>
      </c>
      <c r="F27">
        <f t="shared" si="3"/>
        <v>0.74498799076803579</v>
      </c>
      <c r="G27" s="9">
        <f t="shared" si="4"/>
        <v>0.65880029405465645</v>
      </c>
      <c r="I27">
        <f t="shared" si="0"/>
        <v>2.8959747323590648</v>
      </c>
      <c r="J27" s="11">
        <f t="shared" si="5"/>
        <v>0.79928432099031566</v>
      </c>
      <c r="K27" s="9">
        <f t="shared" si="6"/>
        <v>0.8390676326922476</v>
      </c>
      <c r="M27" s="18">
        <f>GAMMAINV(1-C27,4/$I$4^2,1)*$I$4/2-2/$I$4</f>
        <v>0.76883479156292989</v>
      </c>
      <c r="N27" s="9">
        <f t="shared" si="7"/>
        <v>2.8741521024060064</v>
      </c>
      <c r="O27" s="9">
        <f t="shared" si="8"/>
        <v>748.43157685780227</v>
      </c>
      <c r="Q27" s="9">
        <f>1-GAMMADIST((I27-$I$2)/$I$3*2/$I$4+4/($I$4^2),$Q$1,1,TRUE)</f>
        <v>0.79621109796341483</v>
      </c>
      <c r="R27" s="9">
        <f t="shared" si="9"/>
        <v>0.82816369002065437</v>
      </c>
      <c r="S27" s="12"/>
      <c r="T27" s="12">
        <f>J27-$U$4</f>
        <v>0.65749451943150483</v>
      </c>
      <c r="U27" s="12">
        <f>J27+$U$4</f>
        <v>0.94107412254912648</v>
      </c>
      <c r="V27">
        <f t="shared" si="10"/>
        <v>0.40563479191185559</v>
      </c>
      <c r="W27">
        <f t="shared" si="10"/>
        <v>1.5638544447346461</v>
      </c>
    </row>
    <row r="28" spans="1:23" x14ac:dyDescent="0.25">
      <c r="A28">
        <v>22</v>
      </c>
      <c r="B28">
        <v>783</v>
      </c>
      <c r="C28" s="9">
        <f t="shared" si="1"/>
        <v>0.76344086021505375</v>
      </c>
      <c r="D28" s="9">
        <f t="shared" si="2"/>
        <v>0.71741465515649117</v>
      </c>
      <c r="F28">
        <f t="shared" si="3"/>
        <v>0.74147875282642173</v>
      </c>
      <c r="G28" s="9">
        <f t="shared" si="4"/>
        <v>0.64791103299590136</v>
      </c>
      <c r="I28">
        <f t="shared" si="0"/>
        <v>2.8937617620579434</v>
      </c>
      <c r="J28" s="11">
        <f t="shared" si="5"/>
        <v>0.79728015227182802</v>
      </c>
      <c r="K28" s="9">
        <f t="shared" si="6"/>
        <v>0.831945521749759</v>
      </c>
      <c r="M28" s="18">
        <f>GAMMAINV(1-C28,4/$I$4^2,1)*$I$4/2-2/$I$4</f>
        <v>0.73579507222229967</v>
      </c>
      <c r="N28" s="9">
        <f t="shared" si="7"/>
        <v>2.8638860565316002</v>
      </c>
      <c r="O28" s="9">
        <f t="shared" si="8"/>
        <v>730.94728368194558</v>
      </c>
      <c r="Q28" s="9">
        <f>1-GAMMADIST((I28-$I$2)/$I$3*2/$I$4+4/($I$4^2),$Q$1,1,TRUE)</f>
        <v>0.79403190270258928</v>
      </c>
      <c r="R28" s="9">
        <f t="shared" si="9"/>
        <v>0.8204911109502997</v>
      </c>
      <c r="S28" s="12"/>
      <c r="T28" s="12">
        <f>J28-$U$4</f>
        <v>0.6554903507130172</v>
      </c>
      <c r="U28" s="12">
        <f>J28+$U$4</f>
        <v>0.93906995383063885</v>
      </c>
      <c r="V28">
        <f t="shared" si="10"/>
        <v>0.40018630796281679</v>
      </c>
      <c r="W28">
        <f t="shared" si="10"/>
        <v>1.547013077045067</v>
      </c>
    </row>
    <row r="29" spans="1:23" x14ac:dyDescent="0.25">
      <c r="A29">
        <v>23</v>
      </c>
      <c r="B29">
        <v>773</v>
      </c>
      <c r="C29" s="9">
        <f t="shared" si="1"/>
        <v>0.75268817204301075</v>
      </c>
      <c r="D29" s="9">
        <f t="shared" si="2"/>
        <v>0.68297339227599785</v>
      </c>
      <c r="F29">
        <f t="shared" si="3"/>
        <v>0.73259749741130509</v>
      </c>
      <c r="G29" s="9">
        <f t="shared" si="4"/>
        <v>0.62068788034901534</v>
      </c>
      <c r="I29">
        <f t="shared" si="0"/>
        <v>2.888179493918325</v>
      </c>
      <c r="J29" s="11">
        <f t="shared" si="5"/>
        <v>0.79217174823634307</v>
      </c>
      <c r="K29" s="9">
        <f t="shared" si="6"/>
        <v>0.81397983419356623</v>
      </c>
      <c r="M29" s="18">
        <f>GAMMAINV(1-C29,4/$I$4^2,1)*$I$4/2-2/$I$4</f>
        <v>0.70347302558110414</v>
      </c>
      <c r="N29" s="9">
        <f t="shared" si="7"/>
        <v>2.8538430047080587</v>
      </c>
      <c r="O29" s="9">
        <f t="shared" si="8"/>
        <v>714.23808589170142</v>
      </c>
      <c r="Q29" s="9">
        <f>1-GAMMADIST((I29-$I$2)/$I$3*2/$I$4+4/($I$4^2),$Q$1,1,TRUE)</f>
        <v>0.78848047222948081</v>
      </c>
      <c r="R29" s="9">
        <f t="shared" si="9"/>
        <v>0.80115994666051671</v>
      </c>
      <c r="S29" s="12"/>
      <c r="T29" s="12">
        <f>J29-$U$4</f>
        <v>0.65038194667753224</v>
      </c>
      <c r="U29" s="12">
        <f>J29+$U$4</f>
        <v>0.93396154979515389</v>
      </c>
      <c r="V29">
        <f t="shared" si="10"/>
        <v>0.38635184781224352</v>
      </c>
      <c r="W29">
        <f t="shared" si="10"/>
        <v>1.5059621110381793</v>
      </c>
    </row>
    <row r="30" spans="1:23" x14ac:dyDescent="0.25">
      <c r="A30">
        <v>24</v>
      </c>
      <c r="B30">
        <v>759</v>
      </c>
      <c r="C30" s="9">
        <f t="shared" si="1"/>
        <v>0.74193548387096775</v>
      </c>
      <c r="D30" s="9">
        <f t="shared" si="2"/>
        <v>0.64932391318646576</v>
      </c>
      <c r="F30">
        <f t="shared" si="3"/>
        <v>0.71991043757144912</v>
      </c>
      <c r="G30" s="9">
        <f t="shared" si="4"/>
        <v>0.58257546664337367</v>
      </c>
      <c r="I30">
        <f t="shared" si="0"/>
        <v>2.8802417758954801</v>
      </c>
      <c r="J30" s="11">
        <f t="shared" si="5"/>
        <v>0.78477840504764884</v>
      </c>
      <c r="K30" s="9">
        <f t="shared" si="6"/>
        <v>0.78843348666226609</v>
      </c>
      <c r="M30" s="18">
        <f>GAMMAINV(1-C30,4/$I$4^2,1)*$I$4/2-2/$I$4</f>
        <v>0.67179953015209293</v>
      </c>
      <c r="N30" s="9">
        <f t="shared" si="7"/>
        <v>2.8440014696234317</v>
      </c>
      <c r="O30" s="9">
        <f t="shared" si="8"/>
        <v>698.23476685284732</v>
      </c>
      <c r="Q30" s="9">
        <f>1-GAMMADIST((I30-$I$2)/$I$3*2/$I$4+4/($I$4^2),$Q$1,1,TRUE)</f>
        <v>0.78045436841245519</v>
      </c>
      <c r="R30" s="9">
        <f t="shared" si="9"/>
        <v>0.77372866795735784</v>
      </c>
      <c r="S30" s="12"/>
      <c r="T30" s="12">
        <f>J30-$U$4</f>
        <v>0.64298860348883802</v>
      </c>
      <c r="U30" s="12">
        <f>J30+$U$4</f>
        <v>0.92656820660645967</v>
      </c>
      <c r="V30">
        <f t="shared" si="10"/>
        <v>0.36645874288979574</v>
      </c>
      <c r="W30">
        <f t="shared" si="10"/>
        <v>1.4506993850455103</v>
      </c>
    </row>
    <row r="31" spans="1:23" x14ac:dyDescent="0.25">
      <c r="A31">
        <v>25</v>
      </c>
      <c r="B31">
        <v>738</v>
      </c>
      <c r="C31" s="9">
        <f t="shared" si="1"/>
        <v>0.73118279569892475</v>
      </c>
      <c r="D31" s="9">
        <f t="shared" si="2"/>
        <v>0.61639415726488689</v>
      </c>
      <c r="F31">
        <f t="shared" si="3"/>
        <v>0.70034980231625077</v>
      </c>
      <c r="G31" s="9">
        <f t="shared" si="4"/>
        <v>0.52540684608491184</v>
      </c>
      <c r="I31">
        <f t="shared" si="0"/>
        <v>2.8680563618230415</v>
      </c>
      <c r="J31" s="11">
        <f t="shared" si="5"/>
        <v>0.77313665835736456</v>
      </c>
      <c r="K31" s="9">
        <f t="shared" si="6"/>
        <v>0.74921657043881118</v>
      </c>
      <c r="M31" s="18">
        <f>GAMMAINV(1-C31,4/$I$4^2,1)*$I$4/2-2/$I$4</f>
        <v>0.64071295198733491</v>
      </c>
      <c r="N31" s="9">
        <f t="shared" si="7"/>
        <v>2.8343423004813602</v>
      </c>
      <c r="O31" s="9">
        <f t="shared" si="8"/>
        <v>682.87670911189684</v>
      </c>
      <c r="Q31" s="9">
        <f>1-GAMMADIST((I31-$I$2)/$I$3*2/$I$4+4/($I$4^2),$Q$1,1,TRUE)</f>
        <v>0.76783844925229972</v>
      </c>
      <c r="R31" s="9">
        <f t="shared" si="9"/>
        <v>0.73174683966039189</v>
      </c>
      <c r="S31" s="12"/>
      <c r="T31" s="12">
        <f>J31-$U$4</f>
        <v>0.63134685679855373</v>
      </c>
      <c r="U31" s="12">
        <f>J31+$U$4</f>
        <v>0.91492645991617538</v>
      </c>
      <c r="V31">
        <f t="shared" si="10"/>
        <v>0.33542264730655885</v>
      </c>
      <c r="W31">
        <f t="shared" si="10"/>
        <v>1.3717313662034365</v>
      </c>
    </row>
    <row r="32" spans="1:23" x14ac:dyDescent="0.25">
      <c r="A32">
        <v>26</v>
      </c>
      <c r="B32">
        <v>717</v>
      </c>
      <c r="C32" s="9">
        <f t="shared" si="1"/>
        <v>0.72043010752688175</v>
      </c>
      <c r="D32" s="9">
        <f t="shared" si="2"/>
        <v>0.58411969513709139</v>
      </c>
      <c r="F32">
        <f t="shared" si="3"/>
        <v>0.68019288045020321</v>
      </c>
      <c r="G32" s="9">
        <f t="shared" si="4"/>
        <v>0.46823822552645006</v>
      </c>
      <c r="I32">
        <f t="shared" si="0"/>
        <v>2.8555191556678001</v>
      </c>
      <c r="J32" s="11">
        <f t="shared" si="5"/>
        <v>0.76079663648214979</v>
      </c>
      <c r="K32" s="9">
        <f t="shared" si="6"/>
        <v>0.7088674644877575</v>
      </c>
      <c r="M32" s="18">
        <f>GAMMAINV(1-C32,4/$I$4^2,1)*$I$4/2-2/$I$4</f>
        <v>0.61015798436047319</v>
      </c>
      <c r="N32" s="9">
        <f t="shared" si="7"/>
        <v>2.8248483124691006</v>
      </c>
      <c r="O32" s="9">
        <f t="shared" si="8"/>
        <v>668.11052354598939</v>
      </c>
      <c r="Q32" s="9">
        <f>1-GAMMADIST((I32-$I$2)/$I$3*2/$I$4+4/($I$4^2),$Q$1,1,TRUE)</f>
        <v>0.7544984566573556</v>
      </c>
      <c r="R32" s="9">
        <f t="shared" si="9"/>
        <v>0.688714282120096</v>
      </c>
      <c r="S32" s="12"/>
      <c r="T32" s="12">
        <f>J32-$U$4</f>
        <v>0.61900683492333897</v>
      </c>
      <c r="U32" s="12">
        <f>J32+$U$4</f>
        <v>0.90258643804096061</v>
      </c>
      <c r="V32">
        <f t="shared" si="10"/>
        <v>0.30287341756142105</v>
      </c>
      <c r="W32">
        <f t="shared" si="10"/>
        <v>1.2964307495385743</v>
      </c>
    </row>
    <row r="33" spans="1:27" x14ac:dyDescent="0.25">
      <c r="A33">
        <v>27</v>
      </c>
      <c r="B33">
        <v>710</v>
      </c>
      <c r="C33" s="9">
        <f t="shared" si="1"/>
        <v>0.70967741935483875</v>
      </c>
      <c r="D33" s="9">
        <f t="shared" si="2"/>
        <v>0.55244258464677454</v>
      </c>
      <c r="F33">
        <f t="shared" si="3"/>
        <v>0.67334982113946695</v>
      </c>
      <c r="G33" s="9">
        <f t="shared" si="4"/>
        <v>0.44918201867362917</v>
      </c>
      <c r="I33">
        <f t="shared" si="0"/>
        <v>2.8512583487190755</v>
      </c>
      <c r="J33" s="11">
        <f t="shared" si="5"/>
        <v>0.75652082116603969</v>
      </c>
      <c r="K33" s="9">
        <f t="shared" si="6"/>
        <v>0.69515470034538951</v>
      </c>
      <c r="M33" s="18">
        <f>GAMMAINV(1-C33,4/$I$4^2,1)*$I$4/2-2/$I$4</f>
        <v>0.58008469813538532</v>
      </c>
      <c r="N33" s="9">
        <f t="shared" si="7"/>
        <v>2.8155039916896789</v>
      </c>
      <c r="O33" s="9">
        <f t="shared" si="8"/>
        <v>653.8889400045158</v>
      </c>
      <c r="Q33" s="9">
        <f>1-GAMMADIST((I33-$I$2)/$I$3*2/$I$4+4/($I$4^2),$Q$1,1,TRUE)</f>
        <v>0.74988455314002178</v>
      </c>
      <c r="R33" s="9">
        <f t="shared" si="9"/>
        <v>0.6741264989993444</v>
      </c>
      <c r="S33" s="12"/>
      <c r="T33" s="12">
        <f>J33-$U$4</f>
        <v>0.61473101960722887</v>
      </c>
      <c r="U33" s="12">
        <f>J33+$U$4</f>
        <v>0.89831062272485052</v>
      </c>
      <c r="V33">
        <f t="shared" si="10"/>
        <v>0.29167129216659804</v>
      </c>
      <c r="W33">
        <f t="shared" si="10"/>
        <v>1.2719841396819196</v>
      </c>
    </row>
    <row r="34" spans="1:27" x14ac:dyDescent="0.25">
      <c r="A34">
        <v>28</v>
      </c>
      <c r="B34">
        <v>681</v>
      </c>
      <c r="C34" s="9">
        <f t="shared" si="1"/>
        <v>0.69892473118279574</v>
      </c>
      <c r="D34" s="9">
        <f t="shared" si="2"/>
        <v>0.52131042820861928</v>
      </c>
      <c r="F34">
        <f t="shared" si="3"/>
        <v>0.64439625365586439</v>
      </c>
      <c r="G34" s="9">
        <f t="shared" si="4"/>
        <v>0.37023487599765825</v>
      </c>
      <c r="I34">
        <f t="shared" si="0"/>
        <v>2.8331471119127851</v>
      </c>
      <c r="J34" s="11">
        <f t="shared" si="5"/>
        <v>0.7378940706116337</v>
      </c>
      <c r="K34" s="9">
        <f t="shared" si="6"/>
        <v>0.63686641795193843</v>
      </c>
      <c r="M34" s="18">
        <f>GAMMAINV(1-C34,4/$I$4^2,1)*$I$4/2-2/$I$4</f>
        <v>0.55044775769864174</v>
      </c>
      <c r="N34" s="9">
        <f t="shared" si="7"/>
        <v>2.8062952515377457</v>
      </c>
      <c r="O34" s="9">
        <f t="shared" si="8"/>
        <v>640.16990182939151</v>
      </c>
      <c r="Q34" s="9">
        <f>1-GAMMADIST((I34-$I$2)/$I$3*2/$I$4+4/($I$4^2),$Q$1,1,TRUE)</f>
        <v>0.72983900247854627</v>
      </c>
      <c r="R34" s="9">
        <f t="shared" si="9"/>
        <v>0.6123261448238333</v>
      </c>
      <c r="S34" s="12"/>
      <c r="T34" s="12">
        <f>J34-$U$4</f>
        <v>0.59610426905282288</v>
      </c>
      <c r="U34" s="12">
        <f>J34+$U$4</f>
        <v>0.87968387217044453</v>
      </c>
      <c r="V34">
        <f t="shared" si="10"/>
        <v>0.24327617210880675</v>
      </c>
      <c r="W34">
        <f t="shared" si="10"/>
        <v>1.1734079375467603</v>
      </c>
    </row>
    <row r="35" spans="1:27" x14ac:dyDescent="0.25">
      <c r="A35">
        <v>29</v>
      </c>
      <c r="B35">
        <v>674</v>
      </c>
      <c r="C35" s="9">
        <f t="shared" si="1"/>
        <v>0.68817204301075274</v>
      </c>
      <c r="D35" s="9">
        <f t="shared" si="2"/>
        <v>0.49067558973722447</v>
      </c>
      <c r="F35">
        <f t="shared" si="3"/>
        <v>0.63727284407591211</v>
      </c>
      <c r="G35" s="9">
        <f t="shared" si="4"/>
        <v>0.35117866914483731</v>
      </c>
      <c r="I35">
        <f t="shared" si="0"/>
        <v>2.8286598965353198</v>
      </c>
      <c r="J35" s="11">
        <f t="shared" si="5"/>
        <v>0.73316877457318996</v>
      </c>
      <c r="K35" s="9">
        <f t="shared" si="6"/>
        <v>0.62242499245022487</v>
      </c>
      <c r="M35" s="18">
        <f>GAMMAINV(1-C35,4/$I$4^2,1)*$I$4/2-2/$I$4</f>
        <v>0.52120576819533326</v>
      </c>
      <c r="N35" s="9">
        <f t="shared" si="7"/>
        <v>2.7972092298737934</v>
      </c>
      <c r="O35" s="9">
        <f t="shared" si="8"/>
        <v>626.91582090683346</v>
      </c>
      <c r="Q35" s="9">
        <f>1-GAMMADIST((I35-$I$2)/$I$3*2/$I$4+4/($I$4^2),$Q$1,1,TRUE)</f>
        <v>0.72476837520954496</v>
      </c>
      <c r="R35" s="9">
        <f t="shared" si="9"/>
        <v>0.59706610065581545</v>
      </c>
      <c r="S35" s="12"/>
      <c r="T35" s="12">
        <f>J35-$U$4</f>
        <v>0.59137897301437914</v>
      </c>
      <c r="U35" s="12">
        <f>J35+$U$4</f>
        <v>0.87495857613200079</v>
      </c>
      <c r="V35">
        <f t="shared" si="10"/>
        <v>0.23109364255108772</v>
      </c>
      <c r="W35">
        <f t="shared" si="10"/>
        <v>1.150148173845859</v>
      </c>
    </row>
    <row r="36" spans="1:27" x14ac:dyDescent="0.25">
      <c r="A36">
        <v>30</v>
      </c>
      <c r="B36">
        <v>654</v>
      </c>
      <c r="C36" s="9">
        <f t="shared" si="1"/>
        <v>0.67741935483870974</v>
      </c>
      <c r="D36" s="9">
        <f t="shared" si="2"/>
        <v>0.46049453910311638</v>
      </c>
      <c r="F36">
        <f t="shared" si="3"/>
        <v>0.61666457675896935</v>
      </c>
      <c r="G36" s="9">
        <f t="shared" si="4"/>
        <v>0.29673236385106411</v>
      </c>
      <c r="I36">
        <f t="shared" si="0"/>
        <v>2.8155777483242672</v>
      </c>
      <c r="J36" s="11">
        <f t="shared" si="5"/>
        <v>0.71915127742310803</v>
      </c>
      <c r="K36" s="9">
        <f t="shared" si="6"/>
        <v>0.58032207273278336</v>
      </c>
      <c r="M36" s="18">
        <f>GAMMAINV(1-C36,4/$I$4^2,1)*$I$4/2-2/$I$4</f>
        <v>0.49232072776702296</v>
      </c>
      <c r="N36" s="9">
        <f t="shared" si="7"/>
        <v>2.7882341188244553</v>
      </c>
      <c r="O36" s="9">
        <f t="shared" si="8"/>
        <v>614.09296027259177</v>
      </c>
      <c r="Q36" s="9">
        <f>1-GAMMADIST((I36-$I$2)/$I$3*2/$I$4+4/($I$4^2),$Q$1,1,TRUE)</f>
        <v>0.70976292842780797</v>
      </c>
      <c r="R36" s="9">
        <f t="shared" si="9"/>
        <v>0.55269227620885986</v>
      </c>
      <c r="S36" s="12"/>
      <c r="T36" s="12">
        <f>J36-$U$4</f>
        <v>0.5773614758642972</v>
      </c>
      <c r="U36" s="12">
        <f>J36+$U$4</f>
        <v>0.86094107898191885</v>
      </c>
      <c r="V36">
        <f t="shared" si="10"/>
        <v>0.1951480485754212</v>
      </c>
      <c r="W36">
        <f t="shared" si="10"/>
        <v>1.0845571501671183</v>
      </c>
    </row>
    <row r="37" spans="1:27" x14ac:dyDescent="0.25">
      <c r="A37">
        <v>31</v>
      </c>
      <c r="B37">
        <v>652</v>
      </c>
      <c r="C37" s="9">
        <f t="shared" si="1"/>
        <v>0.66666666666666674</v>
      </c>
      <c r="D37" s="9">
        <f t="shared" si="2"/>
        <v>0.43072729929545772</v>
      </c>
      <c r="F37">
        <f t="shared" si="3"/>
        <v>0.61458436585831211</v>
      </c>
      <c r="G37" s="9">
        <f t="shared" si="4"/>
        <v>0.291287733321687</v>
      </c>
      <c r="I37">
        <f t="shared" si="0"/>
        <v>2.8142475957319202</v>
      </c>
      <c r="J37" s="11">
        <f t="shared" si="5"/>
        <v>0.71770632535403589</v>
      </c>
      <c r="K37" s="9">
        <f t="shared" si="6"/>
        <v>0.57604117735504901</v>
      </c>
      <c r="M37" s="18">
        <f>GAMMAINV(1-C37,4/$I$4^2,1)*$I$4/2-2/$I$4</f>
        <v>0.46375756439192184</v>
      </c>
      <c r="N37" s="9">
        <f t="shared" si="7"/>
        <v>2.7793590208702681</v>
      </c>
      <c r="O37" s="9">
        <f t="shared" si="8"/>
        <v>601.67091892207304</v>
      </c>
      <c r="Q37" s="9">
        <f>1-GAMMADIST((I37-$I$2)/$I$3*2/$I$4+4/($I$4^2),$Q$1,1,TRUE)</f>
        <v>0.70821930593328786</v>
      </c>
      <c r="R37" s="9">
        <f t="shared" si="9"/>
        <v>0.54819008689617121</v>
      </c>
      <c r="S37" s="12"/>
      <c r="T37" s="12">
        <f>J37-$U$4</f>
        <v>0.57591652379522507</v>
      </c>
      <c r="U37" s="12">
        <f>J37+$U$4</f>
        <v>0.85949612691284671</v>
      </c>
      <c r="V37">
        <f t="shared" si="10"/>
        <v>0.19145778369445271</v>
      </c>
      <c r="W37">
        <f t="shared" si="10"/>
        <v>1.0780582849722036</v>
      </c>
    </row>
    <row r="38" spans="1:27" x14ac:dyDescent="0.25">
      <c r="A38">
        <v>32</v>
      </c>
      <c r="B38">
        <v>631</v>
      </c>
      <c r="C38" s="9">
        <f t="shared" si="1"/>
        <v>0.65591397849462363</v>
      </c>
      <c r="D38" s="9">
        <f t="shared" si="2"/>
        <v>0.40133697688375852</v>
      </c>
      <c r="F38">
        <f t="shared" si="3"/>
        <v>0.59255374581062881</v>
      </c>
      <c r="G38" s="9">
        <f t="shared" si="4"/>
        <v>0.23411911276322503</v>
      </c>
      <c r="I38">
        <f t="shared" si="0"/>
        <v>2.8000293592441343</v>
      </c>
      <c r="J38" s="11">
        <f t="shared" si="5"/>
        <v>0.7020417629766682</v>
      </c>
      <c r="K38" s="9">
        <f t="shared" si="6"/>
        <v>0.53028192897234938</v>
      </c>
      <c r="M38" s="18">
        <f>GAMMAINV(1-C38,4/$I$4^2,1)*$I$4/2-2/$I$4</f>
        <v>0.43548374135082391</v>
      </c>
      <c r="N38" s="9">
        <f t="shared" si="7"/>
        <v>2.7705738262567103</v>
      </c>
      <c r="O38" s="9">
        <f t="shared" si="8"/>
        <v>589.62219915450044</v>
      </c>
      <c r="Q38" s="9">
        <f>1-GAMMADIST((I38-$I$2)/$I$3*2/$I$4+4/($I$4^2),$Q$1,1,TRUE)</f>
        <v>0.69152418804475335</v>
      </c>
      <c r="R38" s="9">
        <f t="shared" si="9"/>
        <v>0.5001753352918441</v>
      </c>
      <c r="S38" s="12"/>
      <c r="T38" s="12">
        <f>J38-$U$4</f>
        <v>0.56025196141785738</v>
      </c>
      <c r="U38" s="12">
        <f>J38+$U$4</f>
        <v>0.84383156453547903</v>
      </c>
      <c r="V38">
        <f t="shared" si="10"/>
        <v>0.15160805844561837</v>
      </c>
      <c r="W38">
        <f t="shared" si="10"/>
        <v>1.0103307135240849</v>
      </c>
    </row>
    <row r="39" spans="1:27" x14ac:dyDescent="0.25">
      <c r="A39">
        <v>33</v>
      </c>
      <c r="B39">
        <v>622</v>
      </c>
      <c r="C39" s="9">
        <f t="shared" si="1"/>
        <v>0.64516129032258063</v>
      </c>
      <c r="D39" s="9">
        <f t="shared" si="2"/>
        <v>0.37228936046519101</v>
      </c>
      <c r="F39">
        <f t="shared" si="3"/>
        <v>0.58301719258320184</v>
      </c>
      <c r="G39" s="9">
        <f t="shared" si="4"/>
        <v>0.20961827538102698</v>
      </c>
      <c r="I39">
        <f t="shared" si="0"/>
        <v>2.7937903846908188</v>
      </c>
      <c r="J39" s="11">
        <f t="shared" si="5"/>
        <v>0.69504528042953251</v>
      </c>
      <c r="K39" s="9">
        <f t="shared" si="6"/>
        <v>0.51020273093089297</v>
      </c>
      <c r="M39" s="18">
        <f>GAMMAINV(1-C39,4/$I$4^2,1)*$I$4/2-2/$I$4</f>
        <v>0.40746891869120905</v>
      </c>
      <c r="N39" s="9">
        <f t="shared" si="7"/>
        <v>2.7618691078049014</v>
      </c>
      <c r="O39" s="9">
        <f t="shared" si="8"/>
        <v>577.92184105017759</v>
      </c>
      <c r="Q39" s="9">
        <f>1-GAMMADIST((I39-$I$2)/$I$3*2/$I$4+4/($I$4^2),$Q$1,1,TRUE)</f>
        <v>0.68409099042511501</v>
      </c>
      <c r="R39" s="9">
        <f t="shared" si="9"/>
        <v>0.47916954367283726</v>
      </c>
      <c r="S39" s="12"/>
      <c r="T39" s="12">
        <f>J39-$U$4</f>
        <v>0.55325547887072168</v>
      </c>
      <c r="U39" s="12">
        <f>J39+$U$4</f>
        <v>0.83683508198834333</v>
      </c>
      <c r="V39">
        <f t="shared" si="10"/>
        <v>0.13389065211668374</v>
      </c>
      <c r="W39">
        <f t="shared" si="10"/>
        <v>0.98153327018749492</v>
      </c>
    </row>
    <row r="40" spans="1:27" x14ac:dyDescent="0.25">
      <c r="A40">
        <v>34</v>
      </c>
      <c r="B40">
        <v>610</v>
      </c>
      <c r="C40" s="9">
        <f t="shared" si="1"/>
        <v>0.63440860215053763</v>
      </c>
      <c r="D40" s="9">
        <f t="shared" si="2"/>
        <v>0.34355257491007402</v>
      </c>
      <c r="F40">
        <f t="shared" si="3"/>
        <v>0.57022636134807414</v>
      </c>
      <c r="G40" s="9">
        <f t="shared" si="4"/>
        <v>0.17695049220476314</v>
      </c>
      <c r="I40">
        <f t="shared" si="0"/>
        <v>2.7853298350107671</v>
      </c>
      <c r="J40" s="11">
        <f t="shared" si="5"/>
        <v>0.68544280498036414</v>
      </c>
      <c r="K40" s="9">
        <f t="shared" si="6"/>
        <v>0.48297372861430954</v>
      </c>
      <c r="M40" s="18">
        <f>GAMMAINV(1-C40,4/$I$4^2,1)*$I$4/2-2/$I$4</f>
        <v>0.37968466062057171</v>
      </c>
      <c r="N40" s="9">
        <f t="shared" si="7"/>
        <v>2.7532360299933494</v>
      </c>
      <c r="O40" s="9">
        <f t="shared" si="8"/>
        <v>566.54711192254683</v>
      </c>
      <c r="Q40" s="9">
        <f>1-GAMMADIST((I40-$I$2)/$I$3*2/$I$4+4/($I$4^2),$Q$1,1,TRUE)</f>
        <v>0.6739133495020464</v>
      </c>
      <c r="R40" s="9">
        <f t="shared" si="9"/>
        <v>0.45074506172364798</v>
      </c>
      <c r="S40" s="12"/>
      <c r="T40" s="12">
        <f>J40-$U$4</f>
        <v>0.54365300342155332</v>
      </c>
      <c r="U40" s="12">
        <f>J40+$U$4</f>
        <v>0.82723260653917496</v>
      </c>
      <c r="V40">
        <f t="shared" si="10"/>
        <v>0.10964112633627933</v>
      </c>
      <c r="W40">
        <f t="shared" si="10"/>
        <v>0.94328570259969857</v>
      </c>
    </row>
    <row r="41" spans="1:27" x14ac:dyDescent="0.25">
      <c r="A41">
        <v>35</v>
      </c>
      <c r="B41">
        <v>584</v>
      </c>
      <c r="C41" s="9">
        <f t="shared" si="1"/>
        <v>0.62365591397849462</v>
      </c>
      <c r="D41" s="9">
        <f t="shared" si="2"/>
        <v>0.31509678162523902</v>
      </c>
      <c r="F41">
        <f t="shared" si="3"/>
        <v>0.54227638069518491</v>
      </c>
      <c r="G41" s="9">
        <f t="shared" si="4"/>
        <v>0.10617029532285778</v>
      </c>
      <c r="I41">
        <f t="shared" si="0"/>
        <v>2.7664128471123997</v>
      </c>
      <c r="J41" s="11">
        <f t="shared" si="5"/>
        <v>0.66352116063655586</v>
      </c>
      <c r="K41" s="9">
        <f t="shared" si="6"/>
        <v>0.42209225793139232</v>
      </c>
      <c r="M41" s="18">
        <f>GAMMAINV(1-C41,4/$I$4^2,1)*$I$4/2-2/$I$4</f>
        <v>0.35210418073129546</v>
      </c>
      <c r="N41" s="9">
        <f t="shared" si="7"/>
        <v>2.744666269794652</v>
      </c>
      <c r="O41" s="9">
        <f t="shared" si="8"/>
        <v>555.47724107187332</v>
      </c>
      <c r="Q41" s="9">
        <f>1-GAMMADIST((I41-$I$2)/$I$3*2/$I$4+4/($I$4^2),$Q$1,1,TRUE)</f>
        <v>0.65078575437546404</v>
      </c>
      <c r="R41" s="9">
        <f t="shared" si="9"/>
        <v>0.38744270829408672</v>
      </c>
      <c r="S41" s="12"/>
      <c r="T41" s="12">
        <f>J41-$U$4</f>
        <v>0.52173135907774504</v>
      </c>
      <c r="U41" s="12">
        <f>J41+$U$4</f>
        <v>0.80531096219536669</v>
      </c>
      <c r="V41">
        <f t="shared" si="10"/>
        <v>5.4499405983493295E-2</v>
      </c>
      <c r="W41">
        <f t="shared" si="10"/>
        <v>0.86074577561735033</v>
      </c>
      <c r="Y41" t="s">
        <v>21</v>
      </c>
      <c r="Z41" t="s">
        <v>33</v>
      </c>
      <c r="AA41" t="s">
        <v>53</v>
      </c>
    </row>
    <row r="42" spans="1:27" x14ac:dyDescent="0.25">
      <c r="A42">
        <v>36</v>
      </c>
      <c r="B42">
        <v>572</v>
      </c>
      <c r="C42" s="9">
        <f t="shared" si="1"/>
        <v>0.61290322580645162</v>
      </c>
      <c r="D42" s="9">
        <f t="shared" si="2"/>
        <v>0.28689391692303928</v>
      </c>
      <c r="F42">
        <f t="shared" si="3"/>
        <v>0.52929687745978116</v>
      </c>
      <c r="G42" s="9">
        <f t="shared" si="4"/>
        <v>7.3502512146593868E-2</v>
      </c>
      <c r="I42">
        <f t="shared" si="0"/>
        <v>2.7573960287930244</v>
      </c>
      <c r="J42" s="11">
        <f t="shared" si="5"/>
        <v>0.65286721327878783</v>
      </c>
      <c r="K42" s="9">
        <f t="shared" si="6"/>
        <v>0.39307298894874337</v>
      </c>
      <c r="M42" s="18">
        <f>GAMMAINV(1-C42,4/$I$4^2,1)*$I$4/2-2/$I$4</f>
        <v>0.32470211848950203</v>
      </c>
      <c r="N42" s="9">
        <f t="shared" si="7"/>
        <v>2.7361519472264924</v>
      </c>
      <c r="O42" s="9">
        <f t="shared" si="8"/>
        <v>544.6931920882007</v>
      </c>
      <c r="Q42" s="9">
        <f>1-GAMMADIST((I42-$I$2)/$I$3*2/$I$4+4/($I$4^2),$Q$1,1,TRUE)</f>
        <v>0.63960044429188923</v>
      </c>
      <c r="R42" s="9">
        <f t="shared" si="9"/>
        <v>0.35739100269592633</v>
      </c>
      <c r="S42" s="12"/>
      <c r="T42" s="12">
        <f>J42-$U$4</f>
        <v>0.511077411719977</v>
      </c>
      <c r="U42" s="12">
        <f>J42+$U$4</f>
        <v>0.79465701483759865</v>
      </c>
      <c r="V42">
        <f t="shared" si="10"/>
        <v>2.7770522460842915E-2</v>
      </c>
      <c r="W42">
        <f t="shared" si="10"/>
        <v>0.82268706958278182</v>
      </c>
      <c r="Y42">
        <v>100</v>
      </c>
      <c r="Z42">
        <f>1-1/Y42</f>
        <v>0.99</v>
      </c>
      <c r="AA42">
        <f>NORMSINV(Z42)</f>
        <v>2.3263478740408408</v>
      </c>
    </row>
    <row r="43" spans="1:27" x14ac:dyDescent="0.25">
      <c r="A43">
        <v>37</v>
      </c>
      <c r="B43">
        <v>539</v>
      </c>
      <c r="C43" s="9">
        <f t="shared" si="1"/>
        <v>0.60215053763440862</v>
      </c>
      <c r="D43" s="9">
        <f t="shared" si="2"/>
        <v>0.25891746204365979</v>
      </c>
      <c r="F43">
        <f t="shared" si="3"/>
        <v>0.49348400978332574</v>
      </c>
      <c r="G43" s="9">
        <f t="shared" si="4"/>
        <v>-1.6333891588131998E-2</v>
      </c>
      <c r="I43">
        <f t="shared" si="0"/>
        <v>2.7315887651867388</v>
      </c>
      <c r="J43" s="11">
        <f t="shared" si="5"/>
        <v>0.62172568365970038</v>
      </c>
      <c r="K43" s="9">
        <f t="shared" si="6"/>
        <v>0.31001620574976524</v>
      </c>
      <c r="M43" s="18">
        <f>GAMMAINV(1-C43,4/$I$4^2,1)*$I$4/2-2/$I$4</f>
        <v>0.29745434161584949</v>
      </c>
      <c r="N43" s="9">
        <f t="shared" si="7"/>
        <v>2.7276855639477304</v>
      </c>
      <c r="O43" s="9">
        <f t="shared" si="8"/>
        <v>534.17746644767453</v>
      </c>
      <c r="Q43" s="9">
        <f>1-GAMMADIST((I43-$I$2)/$I$3*2/$I$4+4/($I$4^2),$Q$1,1,TRUE)</f>
        <v>0.60711475569195517</v>
      </c>
      <c r="R43" s="9">
        <f t="shared" si="9"/>
        <v>0.27180691411164104</v>
      </c>
      <c r="S43" s="12"/>
      <c r="T43" s="12">
        <f>J43-$U$4</f>
        <v>0.47993588210088955</v>
      </c>
      <c r="U43" s="12">
        <f>J43+$U$4</f>
        <v>0.7635154852185112</v>
      </c>
      <c r="V43">
        <f t="shared" si="10"/>
        <v>-5.0314506116566932E-2</v>
      </c>
      <c r="W43">
        <f t="shared" si="10"/>
        <v>0.71765663219813269</v>
      </c>
      <c r="Y43">
        <v>50</v>
      </c>
      <c r="Z43">
        <f>1-1/Y43</f>
        <v>0.98</v>
      </c>
      <c r="AA43">
        <f>NORMSINV(Z43)</f>
        <v>2.0537489106318221</v>
      </c>
    </row>
    <row r="44" spans="1:27" x14ac:dyDescent="0.25">
      <c r="A44">
        <v>38</v>
      </c>
      <c r="B44">
        <v>538</v>
      </c>
      <c r="C44" s="9">
        <f t="shared" si="1"/>
        <v>0.59139784946236551</v>
      </c>
      <c r="D44" s="9">
        <f t="shared" si="2"/>
        <v>0.23114223952633875</v>
      </c>
      <c r="F44">
        <f t="shared" si="3"/>
        <v>0.49239813347417827</v>
      </c>
      <c r="G44" s="9">
        <f t="shared" si="4"/>
        <v>-1.9056206852820574E-2</v>
      </c>
      <c r="I44">
        <f t="shared" si="0"/>
        <v>2.7307822756663893</v>
      </c>
      <c r="J44" s="11">
        <f t="shared" si="5"/>
        <v>0.62073839041217616</v>
      </c>
      <c r="K44" s="9">
        <f t="shared" si="6"/>
        <v>0.30742064094034488</v>
      </c>
      <c r="M44" s="18">
        <f>GAMMAINV(1-C44,4/$I$4^2,1)*$I$4/2-2/$I$4</f>
        <v>0.2703377699256988</v>
      </c>
      <c r="N44" s="9">
        <f t="shared" si="7"/>
        <v>2.7192599485223177</v>
      </c>
      <c r="O44" s="9">
        <f t="shared" si="8"/>
        <v>523.91393332100813</v>
      </c>
      <c r="Q44" s="9">
        <f>1-GAMMADIST((I44-$I$2)/$I$3*2/$I$4+4/($I$4^2),$Q$1,1,TRUE)</f>
        <v>0.60608998412432169</v>
      </c>
      <c r="R44" s="9">
        <f t="shared" si="9"/>
        <v>0.26914249299526893</v>
      </c>
      <c r="S44" s="12"/>
      <c r="T44" s="12">
        <f>J44-$U$4</f>
        <v>0.47894858885336533</v>
      </c>
      <c r="U44" s="12">
        <f>J44+$U$4</f>
        <v>0.76252819197098698</v>
      </c>
      <c r="V44">
        <f t="shared" si="10"/>
        <v>-5.27925747958553E-2</v>
      </c>
      <c r="W44">
        <f t="shared" si="10"/>
        <v>0.71445865066450942</v>
      </c>
    </row>
    <row r="45" spans="1:27" x14ac:dyDescent="0.25">
      <c r="A45">
        <v>39</v>
      </c>
      <c r="B45">
        <v>524</v>
      </c>
      <c r="C45" s="9">
        <f t="shared" si="1"/>
        <v>0.58064516129032251</v>
      </c>
      <c r="D45" s="9">
        <f t="shared" si="2"/>
        <v>0.20354423153248605</v>
      </c>
      <c r="F45">
        <f t="shared" si="3"/>
        <v>0.47720543721552883</v>
      </c>
      <c r="G45" s="9">
        <f t="shared" si="4"/>
        <v>-5.7168620558461974E-2</v>
      </c>
      <c r="I45">
        <f t="shared" si="0"/>
        <v>2.7193312869837265</v>
      </c>
      <c r="J45" s="11">
        <f t="shared" si="5"/>
        <v>0.60663809944705083</v>
      </c>
      <c r="K45" s="9">
        <f t="shared" si="6"/>
        <v>0.27056736199765885</v>
      </c>
      <c r="M45" s="18">
        <f>GAMMAINV(1-C45,4/$I$4^2,1)*$I$4/2-2/$I$4</f>
        <v>0.24333021693746737</v>
      </c>
      <c r="N45" s="9">
        <f t="shared" si="7"/>
        <v>2.710868207204113</v>
      </c>
      <c r="O45" s="9">
        <f t="shared" si="8"/>
        <v>513.88768144123799</v>
      </c>
      <c r="Q45" s="9">
        <f>1-GAMMADIST((I45-$I$2)/$I$3*2/$I$4+4/($I$4^2),$Q$1,1,TRUE)</f>
        <v>0.59148908497041586</v>
      </c>
      <c r="R45" s="9">
        <f t="shared" si="9"/>
        <v>0.23137713091240431</v>
      </c>
      <c r="S45" s="12"/>
      <c r="T45" s="12">
        <f>J45-$U$4</f>
        <v>0.46484829788824</v>
      </c>
      <c r="U45" s="12">
        <f>J45+$U$4</f>
        <v>0.74842790100586165</v>
      </c>
      <c r="V45">
        <f t="shared" si="10"/>
        <v>-8.8226575124574783E-2</v>
      </c>
      <c r="W45">
        <f t="shared" si="10"/>
        <v>0.66955078233131737</v>
      </c>
    </row>
    <row r="46" spans="1:27" x14ac:dyDescent="0.25">
      <c r="A46">
        <v>40</v>
      </c>
      <c r="B46">
        <v>515</v>
      </c>
      <c r="C46" s="9">
        <f t="shared" si="1"/>
        <v>0.56989247311827951</v>
      </c>
      <c r="D46" s="9">
        <f t="shared" si="2"/>
        <v>0.17610041644382621</v>
      </c>
      <c r="F46">
        <f t="shared" si="3"/>
        <v>0.46745478311710875</v>
      </c>
      <c r="G46" s="9">
        <f t="shared" si="4"/>
        <v>-8.166945794065987E-2</v>
      </c>
      <c r="I46">
        <f t="shared" si="0"/>
        <v>2.7118072290411912</v>
      </c>
      <c r="J46" s="11">
        <f t="shared" si="5"/>
        <v>0.59729524279777135</v>
      </c>
      <c r="K46" s="9">
        <f t="shared" si="6"/>
        <v>0.24635231700708901</v>
      </c>
      <c r="M46" s="18">
        <f>GAMMAINV(1-C46,4/$I$4^2,1)*$I$4/2-2/$I$4</f>
        <v>0.21641024614493354</v>
      </c>
      <c r="N46" s="9">
        <f t="shared" si="7"/>
        <v>2.7025036792780548</v>
      </c>
      <c r="O46" s="9">
        <f t="shared" si="8"/>
        <v>504.08488961655627</v>
      </c>
      <c r="Q46" s="9">
        <f>1-GAMMADIST((I46-$I$2)/$I$3*2/$I$4+4/($I$4^2),$Q$1,1,TRUE)</f>
        <v>0.58185025922599654</v>
      </c>
      <c r="R46" s="9">
        <f t="shared" si="9"/>
        <v>0.20662916480664464</v>
      </c>
      <c r="S46" s="12"/>
      <c r="T46" s="12">
        <f>J46-$U$4</f>
        <v>0.45550544123896053</v>
      </c>
      <c r="U46" s="12">
        <f>J46+$U$4</f>
        <v>0.73908504435658218</v>
      </c>
      <c r="V46">
        <f t="shared" si="10"/>
        <v>-0.11176355858525926</v>
      </c>
      <c r="W46">
        <f t="shared" si="10"/>
        <v>0.64052720043017053</v>
      </c>
    </row>
    <row r="47" spans="1:27" x14ac:dyDescent="0.25">
      <c r="A47">
        <v>41</v>
      </c>
      <c r="B47">
        <v>491</v>
      </c>
      <c r="C47" s="9">
        <f t="shared" si="1"/>
        <v>0.55913978494623651</v>
      </c>
      <c r="D47" s="9">
        <f t="shared" si="2"/>
        <v>0.14878862063175846</v>
      </c>
      <c r="F47">
        <f t="shared" si="3"/>
        <v>0.44156402729796973</v>
      </c>
      <c r="G47" s="9">
        <f t="shared" si="4"/>
        <v>-0.14700502429318785</v>
      </c>
      <c r="I47">
        <f t="shared" si="0"/>
        <v>2.6910814921229687</v>
      </c>
      <c r="J47" s="11">
        <f t="shared" si="5"/>
        <v>0.57128619231235733</v>
      </c>
      <c r="K47" s="9">
        <f t="shared" si="6"/>
        <v>0.17964966057215401</v>
      </c>
      <c r="M47" s="18">
        <f>GAMMAINV(1-C47,4/$I$4^2,1)*$I$4/2-2/$I$4</f>
        <v>0.18955703931430445</v>
      </c>
      <c r="N47" s="9">
        <f t="shared" si="7"/>
        <v>2.6941598961376467</v>
      </c>
      <c r="O47" s="9">
        <f t="shared" si="8"/>
        <v>494.49271306517932</v>
      </c>
      <c r="Q47" s="9">
        <f>1-GAMMADIST((I47-$I$2)/$I$3*2/$I$4+4/($I$4^2),$Q$1,1,TRUE)</f>
        <v>0.55516749412307975</v>
      </c>
      <c r="R47" s="9">
        <f t="shared" si="9"/>
        <v>0.1387281005810497</v>
      </c>
      <c r="S47" s="12"/>
      <c r="T47" s="12">
        <f>J47-$U$4</f>
        <v>0.42949639075354651</v>
      </c>
      <c r="U47" s="12">
        <f>J47+$U$4</f>
        <v>0.71307599387116816</v>
      </c>
      <c r="V47">
        <f t="shared" si="10"/>
        <v>-0.17765645946340361</v>
      </c>
      <c r="W47">
        <f t="shared" si="10"/>
        <v>0.56239340376259672</v>
      </c>
    </row>
    <row r="48" spans="1:27" x14ac:dyDescent="0.25">
      <c r="A48">
        <v>42</v>
      </c>
      <c r="B48">
        <v>477</v>
      </c>
      <c r="C48" s="9">
        <f t="shared" si="1"/>
        <v>0.54838709677419351</v>
      </c>
      <c r="D48" s="9">
        <f t="shared" si="2"/>
        <v>0.12158738275048291</v>
      </c>
      <c r="F48">
        <f t="shared" si="3"/>
        <v>0.42656846222052147</v>
      </c>
      <c r="G48" s="9">
        <f t="shared" si="4"/>
        <v>-0.18511743799882913</v>
      </c>
      <c r="I48">
        <f t="shared" si="0"/>
        <v>2.6785183790401139</v>
      </c>
      <c r="J48" s="11">
        <f t="shared" si="5"/>
        <v>0.55536073233481409</v>
      </c>
      <c r="K48" s="9">
        <f t="shared" si="6"/>
        <v>0.13921717708433615</v>
      </c>
      <c r="M48" s="18">
        <f>GAMMAINV(1-C48,4/$I$4^2,1)*$I$4/2-2/$I$4</f>
        <v>0.16275027453483482</v>
      </c>
      <c r="N48" s="9">
        <f t="shared" si="7"/>
        <v>2.6858305433930538</v>
      </c>
      <c r="O48" s="9">
        <f t="shared" si="8"/>
        <v>485.09918322509492</v>
      </c>
      <c r="Q48" s="9">
        <f>1-GAMMADIST((I48-$I$2)/$I$3*2/$I$4+4/($I$4^2),$Q$1,1,TRUE)</f>
        <v>0.53893849814233619</v>
      </c>
      <c r="R48" s="9">
        <f t="shared" si="9"/>
        <v>9.7759832316434661E-2</v>
      </c>
      <c r="S48" s="12"/>
      <c r="T48" s="12">
        <f>J48-$U$4</f>
        <v>0.41357093077600326</v>
      </c>
      <c r="U48" s="12">
        <f>J48+$U$4</f>
        <v>0.69715053389362491</v>
      </c>
      <c r="V48">
        <f t="shared" si="10"/>
        <v>-0.21836868626017222</v>
      </c>
      <c r="W48">
        <f t="shared" si="10"/>
        <v>0.51622262186229539</v>
      </c>
    </row>
    <row r="49" spans="1:23" x14ac:dyDescent="0.25">
      <c r="A49">
        <v>43</v>
      </c>
      <c r="B49">
        <v>472</v>
      </c>
      <c r="C49" s="9">
        <f t="shared" si="1"/>
        <v>0.5376344086021505</v>
      </c>
      <c r="D49" s="9">
        <f t="shared" si="2"/>
        <v>9.4475828269202866E-2</v>
      </c>
      <c r="F49">
        <f t="shared" si="3"/>
        <v>0.42123736326505157</v>
      </c>
      <c r="G49" s="9">
        <f t="shared" si="4"/>
        <v>-0.19872901432227247</v>
      </c>
      <c r="I49">
        <f t="shared" si="0"/>
        <v>2.673941998634088</v>
      </c>
      <c r="J49" s="11">
        <f t="shared" si="5"/>
        <v>0.54953586115805508</v>
      </c>
      <c r="K49" s="9">
        <f t="shared" si="6"/>
        <v>0.12448878739459122</v>
      </c>
      <c r="M49" s="18">
        <f>GAMMAINV(1-C49,4/$I$4^2,1)*$I$4/2-2/$I$4</f>
        <v>0.13597001204128212</v>
      </c>
      <c r="N49" s="9">
        <f t="shared" si="7"/>
        <v>2.6775094253940468</v>
      </c>
      <c r="O49" s="9">
        <f t="shared" si="8"/>
        <v>475.89311907652058</v>
      </c>
      <c r="Q49" s="9">
        <f>1-GAMMADIST((I49-$I$2)/$I$3*2/$I$4+4/($I$4^2),$Q$1,1,TRUE)</f>
        <v>0.5330232212611925</v>
      </c>
      <c r="R49" s="9">
        <f t="shared" si="9"/>
        <v>8.2871699078887723E-2</v>
      </c>
      <c r="S49" s="12"/>
      <c r="T49" s="12">
        <f>J49-$U$4</f>
        <v>0.40774605959924426</v>
      </c>
      <c r="U49" s="12">
        <f>J49+$U$4</f>
        <v>0.69132566271686591</v>
      </c>
      <c r="V49">
        <f t="shared" si="10"/>
        <v>-0.23334680144185099</v>
      </c>
      <c r="W49">
        <f t="shared" si="10"/>
        <v>0.49961147757733132</v>
      </c>
    </row>
    <row r="50" spans="1:23" x14ac:dyDescent="0.25">
      <c r="A50">
        <v>44</v>
      </c>
      <c r="B50">
        <v>471</v>
      </c>
      <c r="C50" s="9">
        <f t="shared" si="1"/>
        <v>0.5268817204301075</v>
      </c>
      <c r="D50" s="9">
        <f t="shared" si="2"/>
        <v>6.7433552245449335E-2</v>
      </c>
      <c r="F50">
        <f t="shared" si="3"/>
        <v>0.42017284128816446</v>
      </c>
      <c r="G50" s="9">
        <f t="shared" si="4"/>
        <v>-0.20145132958696105</v>
      </c>
      <c r="I50">
        <f t="shared" si="0"/>
        <v>2.6730209071288962</v>
      </c>
      <c r="J50" s="11">
        <f t="shared" si="5"/>
        <v>0.54836215262368937</v>
      </c>
      <c r="K50" s="9">
        <f t="shared" si="6"/>
        <v>0.12152439339217931</v>
      </c>
      <c r="M50" s="18">
        <f>GAMMAINV(1-C50,4/$I$4^2,1)*$I$4/2-2/$I$4</f>
        <v>0.10919658605175631</v>
      </c>
      <c r="N50" s="9">
        <f t="shared" si="7"/>
        <v>2.6691904316220416</v>
      </c>
      <c r="O50" s="9">
        <f t="shared" si="8"/>
        <v>466.86404832791732</v>
      </c>
      <c r="Q50" s="9">
        <f>1-GAMMADIST((I50-$I$2)/$I$3*2/$I$4+4/($I$4^2),$Q$1,1,TRUE)</f>
        <v>0.53183262983708934</v>
      </c>
      <c r="R50" s="9">
        <f t="shared" si="9"/>
        <v>7.9877430484364936E-2</v>
      </c>
      <c r="S50" s="12"/>
      <c r="T50" s="12">
        <f>J50-$U$4</f>
        <v>0.40657235106487855</v>
      </c>
      <c r="U50" s="12">
        <f>J50+$U$4</f>
        <v>0.69015195418250019</v>
      </c>
      <c r="V50">
        <f t="shared" si="10"/>
        <v>-0.23637112268160004</v>
      </c>
      <c r="W50">
        <f t="shared" si="10"/>
        <v>0.4962811104044571</v>
      </c>
    </row>
    <row r="51" spans="1:23" x14ac:dyDescent="0.25">
      <c r="A51">
        <v>45</v>
      </c>
      <c r="B51">
        <v>467</v>
      </c>
      <c r="C51" s="9">
        <f t="shared" si="1"/>
        <v>0.5161290322580645</v>
      </c>
      <c r="D51" s="9">
        <f t="shared" si="2"/>
        <v>4.044050856564621E-2</v>
      </c>
      <c r="F51">
        <f t="shared" si="3"/>
        <v>0.41592066530441879</v>
      </c>
      <c r="G51" s="9">
        <f t="shared" si="4"/>
        <v>-0.21234059064571567</v>
      </c>
      <c r="I51">
        <f t="shared" si="0"/>
        <v>2.6693168805661123</v>
      </c>
      <c r="J51" s="11">
        <f t="shared" si="5"/>
        <v>0.54363809961733589</v>
      </c>
      <c r="K51" s="9">
        <f t="shared" si="6"/>
        <v>0.10960354289513274</v>
      </c>
      <c r="M51" s="18">
        <f>GAMMAINV(1-C51,4/$I$4^2,1)*$I$4/2-2/$I$4</f>
        <v>8.2410501036169315E-2</v>
      </c>
      <c r="N51" s="9">
        <f t="shared" si="7"/>
        <v>2.6608675044588077</v>
      </c>
      <c r="O51" s="9">
        <f t="shared" si="8"/>
        <v>458.00213707188561</v>
      </c>
      <c r="Q51" s="9">
        <f>1-GAMMADIST((I51-$I$2)/$I$3*2/$I$4+4/($I$4^2),$Q$1,1,TRUE)</f>
        <v>0.52704514332450469</v>
      </c>
      <c r="R51" s="9">
        <f t="shared" si="9"/>
        <v>6.7844130823878926E-2</v>
      </c>
      <c r="S51" s="12"/>
      <c r="T51" s="12">
        <f>J51-$U$4</f>
        <v>0.40184829805852507</v>
      </c>
      <c r="U51" s="12">
        <f>J51+$U$4</f>
        <v>0.68542790117614671</v>
      </c>
      <c r="V51">
        <f t="shared" si="10"/>
        <v>-0.24856589025710987</v>
      </c>
      <c r="W51">
        <f t="shared" si="10"/>
        <v>0.48293174931159688</v>
      </c>
    </row>
    <row r="52" spans="1:23" x14ac:dyDescent="0.25">
      <c r="A52">
        <v>46</v>
      </c>
      <c r="B52">
        <v>466</v>
      </c>
      <c r="C52" s="9">
        <f t="shared" si="1"/>
        <v>0.5053763440860215</v>
      </c>
      <c r="D52" s="9">
        <f t="shared" si="2"/>
        <v>1.3476904050532538E-2</v>
      </c>
      <c r="F52">
        <f t="shared" si="3"/>
        <v>0.41485913699401505</v>
      </c>
      <c r="G52" s="9">
        <f t="shared" si="4"/>
        <v>-0.21506290591040433</v>
      </c>
      <c r="I52">
        <f t="shared" si="0"/>
        <v>2.6683859166900001</v>
      </c>
      <c r="J52" s="11">
        <f t="shared" si="5"/>
        <v>0.54244976669458433</v>
      </c>
      <c r="K52" s="9">
        <f t="shared" si="6"/>
        <v>0.10660737615680833</v>
      </c>
      <c r="M52" s="18">
        <f>GAMMAINV(1-C52,4/$I$4^2,1)*$I$4/2-2/$I$4</f>
        <v>5.5592330956423908E-2</v>
      </c>
      <c r="N52" s="9">
        <f t="shared" si="7"/>
        <v>2.6525346078785472</v>
      </c>
      <c r="O52" s="9">
        <f t="shared" si="8"/>
        <v>449.29812672655811</v>
      </c>
      <c r="Q52" s="9">
        <f>1-GAMMADIST((I52-$I$2)/$I$3*2/$I$4+4/($I$4^2),$Q$1,1,TRUE)</f>
        <v>0.52584199221627381</v>
      </c>
      <c r="R52" s="9">
        <f t="shared" si="9"/>
        <v>6.4821634834895253E-2</v>
      </c>
      <c r="S52" s="12"/>
      <c r="T52" s="12">
        <f>J52-$U$4</f>
        <v>0.40065996513577351</v>
      </c>
      <c r="U52" s="12">
        <f>J52+$U$4</f>
        <v>0.68423956825339516</v>
      </c>
      <c r="V52">
        <f t="shared" si="10"/>
        <v>-0.25163923348247691</v>
      </c>
      <c r="W52">
        <f t="shared" si="10"/>
        <v>0.47958732129922871</v>
      </c>
    </row>
    <row r="53" spans="1:23" x14ac:dyDescent="0.25">
      <c r="A53">
        <v>47</v>
      </c>
      <c r="B53">
        <v>463</v>
      </c>
      <c r="C53" s="9">
        <f t="shared" si="1"/>
        <v>0.4946236559139785</v>
      </c>
      <c r="D53" s="9">
        <f t="shared" si="2"/>
        <v>-1.3476904050532538E-2</v>
      </c>
      <c r="F53">
        <f t="shared" si="3"/>
        <v>0.41167830988345694</v>
      </c>
      <c r="G53" s="9">
        <f t="shared" si="4"/>
        <v>-0.22322985170447035</v>
      </c>
      <c r="I53">
        <f t="shared" si="0"/>
        <v>2.6655809910179533</v>
      </c>
      <c r="J53" s="11">
        <f t="shared" si="5"/>
        <v>0.53886715484859993</v>
      </c>
      <c r="K53" s="9">
        <f t="shared" si="6"/>
        <v>9.7580146188277261E-2</v>
      </c>
      <c r="M53" s="18">
        <f>GAMMAINV(1-C53,4/$I$4^2,1)*$I$4/2-2/$I$4</f>
        <v>2.8722620105448904E-2</v>
      </c>
      <c r="N53" s="9">
        <f t="shared" si="7"/>
        <v>2.6441856966367703</v>
      </c>
      <c r="O53" s="9">
        <f t="shared" si="8"/>
        <v>440.74327725005736</v>
      </c>
      <c r="Q53" s="9">
        <f>1-GAMMADIST((I53-$I$2)/$I$3*2/$I$4+4/($I$4^2),$Q$1,1,TRUE)</f>
        <v>0.52221747267575158</v>
      </c>
      <c r="R53" s="9">
        <f t="shared" si="9"/>
        <v>5.5719763895972364E-2</v>
      </c>
      <c r="S53" s="12"/>
      <c r="T53" s="12">
        <f>J53-$U$4</f>
        <v>0.3970773532897891</v>
      </c>
      <c r="U53" s="12">
        <f>J53+$U$4</f>
        <v>0.68065695640741075</v>
      </c>
      <c r="V53">
        <f t="shared" si="10"/>
        <v>-0.26091934462413507</v>
      </c>
      <c r="W53">
        <f t="shared" si="10"/>
        <v>0.46953665997150884</v>
      </c>
    </row>
    <row r="54" spans="1:23" x14ac:dyDescent="0.25">
      <c r="A54">
        <v>48</v>
      </c>
      <c r="B54">
        <v>459</v>
      </c>
      <c r="C54" s="9">
        <f t="shared" si="1"/>
        <v>0.4838709677419355</v>
      </c>
      <c r="D54" s="9">
        <f t="shared" si="2"/>
        <v>-4.044050856564621E-2</v>
      </c>
      <c r="F54">
        <f t="shared" si="3"/>
        <v>0.40744625418937119</v>
      </c>
      <c r="G54" s="9">
        <f t="shared" si="4"/>
        <v>-0.23411911276322503</v>
      </c>
      <c r="I54">
        <f t="shared" si="0"/>
        <v>2.661812685537261</v>
      </c>
      <c r="J54" s="11">
        <f t="shared" si="5"/>
        <v>0.53404914127379444</v>
      </c>
      <c r="K54" s="9">
        <f t="shared" si="6"/>
        <v>8.5452423694632282E-2</v>
      </c>
      <c r="M54" s="18">
        <f>GAMMAINV(1-C54,4/$I$4^2,1)*$I$4/2-2/$I$4</f>
        <v>1.7817842220173574E-3</v>
      </c>
      <c r="N54" s="9">
        <f t="shared" si="7"/>
        <v>2.6358146855448554</v>
      </c>
      <c r="O54" s="9">
        <f t="shared" si="8"/>
        <v>432.32931575703526</v>
      </c>
      <c r="Q54" s="9">
        <f>1-GAMMADIST((I54-$I$2)/$I$3*2/$I$4+4/($I$4^2),$Q$1,1,TRUE)</f>
        <v>0.51734964313879761</v>
      </c>
      <c r="R54" s="9">
        <f t="shared" si="9"/>
        <v>4.3502823636354208E-2</v>
      </c>
      <c r="S54" s="12"/>
      <c r="T54" s="12">
        <f>J54-$U$4</f>
        <v>0.39225933971498361</v>
      </c>
      <c r="U54" s="12">
        <f>J54+$U$4</f>
        <v>0.67583894283260526</v>
      </c>
      <c r="V54">
        <f t="shared" si="10"/>
        <v>-0.27343522372929274</v>
      </c>
      <c r="W54">
        <f t="shared" si="10"/>
        <v>0.45609437581239698</v>
      </c>
    </row>
    <row r="55" spans="1:23" x14ac:dyDescent="0.25">
      <c r="A55">
        <v>49</v>
      </c>
      <c r="B55">
        <v>457</v>
      </c>
      <c r="C55" s="9">
        <f t="shared" si="1"/>
        <v>0.4731182795698925</v>
      </c>
      <c r="D55" s="9">
        <f t="shared" si="2"/>
        <v>-6.7433552245449335E-2</v>
      </c>
      <c r="F55">
        <f t="shared" si="3"/>
        <v>0.40533423749793523</v>
      </c>
      <c r="G55" s="9">
        <f t="shared" si="4"/>
        <v>-0.23956374329260238</v>
      </c>
      <c r="I55">
        <f t="shared" si="0"/>
        <v>2.6599162000698504</v>
      </c>
      <c r="J55" s="11">
        <f t="shared" si="5"/>
        <v>0.531622432482589</v>
      </c>
      <c r="K55" s="9">
        <f t="shared" si="6"/>
        <v>7.9348871426953085E-2</v>
      </c>
      <c r="M55" s="18">
        <f>GAMMAINV(1-C55,4/$I$4^2,1)*$I$4/2-2/$I$4</f>
        <v>-2.5249989425689456E-2</v>
      </c>
      <c r="N55" s="9">
        <f t="shared" si="7"/>
        <v>2.6274154184241851</v>
      </c>
      <c r="O55" s="9">
        <f t="shared" si="8"/>
        <v>424.04838978281327</v>
      </c>
      <c r="Q55" s="9">
        <f>1-GAMMADIST((I55-$I$2)/$I$3*2/$I$4+4/($I$4^2),$Q$1,1,TRUE)</f>
        <v>0.51490068120321619</v>
      </c>
      <c r="R55" s="9">
        <f t="shared" si="9"/>
        <v>3.7359157400176778E-2</v>
      </c>
      <c r="S55" s="12"/>
      <c r="T55" s="12">
        <f>J55-$U$4</f>
        <v>0.38983263092377818</v>
      </c>
      <c r="U55" s="12">
        <f>J55+$U$4</f>
        <v>0.67341223404139983</v>
      </c>
      <c r="V55">
        <f t="shared" si="10"/>
        <v>-0.27975528226166463</v>
      </c>
      <c r="W55">
        <f t="shared" si="10"/>
        <v>0.44935507751567533</v>
      </c>
    </row>
    <row r="56" spans="1:23" x14ac:dyDescent="0.25">
      <c r="A56">
        <v>50</v>
      </c>
      <c r="B56">
        <v>450</v>
      </c>
      <c r="C56" s="9">
        <f t="shared" si="1"/>
        <v>0.4623655913978495</v>
      </c>
      <c r="D56" s="9">
        <f t="shared" si="2"/>
        <v>-9.4475828269202866E-2</v>
      </c>
      <c r="F56">
        <f t="shared" si="3"/>
        <v>0.39796424440953221</v>
      </c>
      <c r="G56" s="9">
        <f t="shared" si="4"/>
        <v>-0.25861995014542299</v>
      </c>
      <c r="I56">
        <f t="shared" si="0"/>
        <v>2.6532125137753435</v>
      </c>
      <c r="J56" s="11">
        <f t="shared" si="5"/>
        <v>0.52303570310754988</v>
      </c>
      <c r="K56" s="9">
        <f t="shared" si="6"/>
        <v>5.7774068778709199E-2</v>
      </c>
      <c r="M56" s="18">
        <f>GAMMAINV(1-C56,4/$I$4^2,1)*$I$4/2-2/$I$4</f>
        <v>-5.2392844311695441E-2</v>
      </c>
      <c r="N56" s="9">
        <f t="shared" si="7"/>
        <v>2.6189816363284812</v>
      </c>
      <c r="O56" s="9">
        <f t="shared" si="8"/>
        <v>415.8930245363876</v>
      </c>
      <c r="Q56" s="9">
        <f>1-GAMMADIST((I56-$I$2)/$I$3*2/$I$4+4/($I$4^2),$Q$1,1,TRUE)</f>
        <v>0.50625044076878933</v>
      </c>
      <c r="R56" s="9">
        <f t="shared" si="9"/>
        <v>1.5668172603893631E-2</v>
      </c>
      <c r="S56" s="12"/>
      <c r="T56" s="12">
        <f>J56-$U$4</f>
        <v>0.38124590154873905</v>
      </c>
      <c r="U56" s="12">
        <f>J56+$U$4</f>
        <v>0.6648255046663607</v>
      </c>
      <c r="V56">
        <f t="shared" si="10"/>
        <v>-0.30221023410291276</v>
      </c>
      <c r="W56">
        <f t="shared" si="10"/>
        <v>0.42566908687505683</v>
      </c>
    </row>
    <row r="57" spans="1:23" x14ac:dyDescent="0.25">
      <c r="A57">
        <v>51</v>
      </c>
      <c r="B57">
        <v>417</v>
      </c>
      <c r="C57" s="9">
        <f t="shared" si="1"/>
        <v>0.45161290322580649</v>
      </c>
      <c r="D57" s="9">
        <f t="shared" si="2"/>
        <v>-0.12158738275048291</v>
      </c>
      <c r="F57">
        <f t="shared" si="3"/>
        <v>0.36374874340228081</v>
      </c>
      <c r="G57" s="9">
        <f t="shared" si="4"/>
        <v>-0.34845635388014873</v>
      </c>
      <c r="I57">
        <f t="shared" si="0"/>
        <v>2.6201360549737576</v>
      </c>
      <c r="J57" s="11">
        <f t="shared" si="5"/>
        <v>0.48058814469201283</v>
      </c>
      <c r="K57" s="9">
        <f t="shared" si="6"/>
        <v>-4.8677522121619264E-2</v>
      </c>
      <c r="M57" s="18">
        <f>GAMMAINV(1-C57,4/$I$4^2,1)*$I$4/2-2/$I$4</f>
        <v>-7.9667360653187025E-2</v>
      </c>
      <c r="N57" s="9">
        <f t="shared" si="7"/>
        <v>2.6105069446073661</v>
      </c>
      <c r="O57" s="9">
        <f t="shared" si="8"/>
        <v>407.85608356197804</v>
      </c>
      <c r="Q57" s="9">
        <f>1-GAMMADIST((I57-$I$2)/$I$3*2/$I$4+4/($I$4^2),$Q$1,1,TRUE)</f>
        <v>0.46383453085320336</v>
      </c>
      <c r="R57" s="9">
        <f t="shared" si="9"/>
        <v>-9.0777911417409499E-2</v>
      </c>
      <c r="S57" s="12"/>
      <c r="T57" s="12">
        <f>J57-$U$4</f>
        <v>0.33879834313320201</v>
      </c>
      <c r="U57" s="12">
        <f>J57+$U$4</f>
        <v>0.62237794625082365</v>
      </c>
      <c r="V57">
        <f t="shared" si="10"/>
        <v>-0.41574489414826321</v>
      </c>
      <c r="W57">
        <f t="shared" si="10"/>
        <v>0.31173213018926726</v>
      </c>
    </row>
    <row r="58" spans="1:23" x14ac:dyDescent="0.25">
      <c r="A58">
        <v>52</v>
      </c>
      <c r="B58">
        <v>416</v>
      </c>
      <c r="C58" s="9">
        <f t="shared" si="1"/>
        <v>0.44086021505376349</v>
      </c>
      <c r="D58" s="9">
        <f t="shared" si="2"/>
        <v>-0.14878862063175846</v>
      </c>
      <c r="F58">
        <f t="shared" si="3"/>
        <v>0.36272715592408783</v>
      </c>
      <c r="G58" s="9">
        <f t="shared" si="4"/>
        <v>-0.35117866914483747</v>
      </c>
      <c r="I58">
        <f t="shared" si="0"/>
        <v>2.6190933306267428</v>
      </c>
      <c r="J58" s="11">
        <f t="shared" si="5"/>
        <v>0.47925105077921698</v>
      </c>
      <c r="K58" s="9">
        <f t="shared" si="6"/>
        <v>-5.2033373069149083E-2</v>
      </c>
      <c r="M58" s="18">
        <f>GAMMAINV(1-C58,4/$I$4^2,1)*$I$4/2-2/$I$4</f>
        <v>-0.10709466660044775</v>
      </c>
      <c r="N58" s="9">
        <f t="shared" si="7"/>
        <v>2.6019847783576155</v>
      </c>
      <c r="O58" s="9">
        <f t="shared" si="8"/>
        <v>399.9307322924837</v>
      </c>
      <c r="Q58" s="9">
        <f>1-GAMMADIST((I58-$I$2)/$I$3*2/$I$4+4/($I$4^2),$Q$1,1,TRUE)</f>
        <v>0.46250767466476639</v>
      </c>
      <c r="R58" s="9">
        <f t="shared" si="9"/>
        <v>-9.4118091380195487E-2</v>
      </c>
      <c r="S58" s="12"/>
      <c r="T58" s="12">
        <f>J58-$U$4</f>
        <v>0.3374612492204061</v>
      </c>
      <c r="U58" s="12">
        <f>J58+$U$4</f>
        <v>0.62104085233802786</v>
      </c>
      <c r="V58">
        <f t="shared" si="10"/>
        <v>-0.41940181422261397</v>
      </c>
      <c r="W58">
        <f t="shared" si="10"/>
        <v>0.30821558357688356</v>
      </c>
    </row>
    <row r="59" spans="1:23" x14ac:dyDescent="0.25">
      <c r="A59">
        <v>53</v>
      </c>
      <c r="B59">
        <v>415</v>
      </c>
      <c r="C59" s="9">
        <f t="shared" si="1"/>
        <v>0.43010752688172038</v>
      </c>
      <c r="D59" s="9">
        <f t="shared" si="2"/>
        <v>-0.17610041644382646</v>
      </c>
      <c r="F59">
        <f t="shared" si="3"/>
        <v>0.36170654463568164</v>
      </c>
      <c r="G59" s="9">
        <f t="shared" si="4"/>
        <v>-0.35390098440952628</v>
      </c>
      <c r="I59">
        <f t="shared" si="0"/>
        <v>2.6180480967120925</v>
      </c>
      <c r="J59" s="11">
        <f t="shared" si="5"/>
        <v>0.47791097314071462</v>
      </c>
      <c r="K59" s="9">
        <f t="shared" si="6"/>
        <v>-5.5397300681380754E-2</v>
      </c>
      <c r="M59" s="18">
        <f>GAMMAINV(1-C59,4/$I$4^2,1)*$I$4/2-2/$I$4</f>
        <v>-0.13469655619932119</v>
      </c>
      <c r="N59" s="9">
        <f t="shared" si="7"/>
        <v>2.5934083657700584</v>
      </c>
      <c r="O59" s="9">
        <f t="shared" si="8"/>
        <v>392.11040402920634</v>
      </c>
      <c r="Q59" s="9">
        <f>1-GAMMADIST((I59-$I$2)/$I$3*2/$I$4+4/($I$4^2),$Q$1,1,TRUE)</f>
        <v>0.46117841797853831</v>
      </c>
      <c r="R59" s="9">
        <f t="shared" si="9"/>
        <v>-9.7465367534875932E-2</v>
      </c>
      <c r="S59" s="12"/>
      <c r="T59" s="12">
        <f>J59-$U$4</f>
        <v>0.3361211715819038</v>
      </c>
      <c r="U59" s="12">
        <f>J59+$U$4</f>
        <v>0.61970077469952545</v>
      </c>
      <c r="V59">
        <f t="shared" si="10"/>
        <v>-0.42307253090479019</v>
      </c>
      <c r="W59">
        <f t="shared" si="10"/>
        <v>0.30469500981437186</v>
      </c>
    </row>
    <row r="60" spans="1:23" x14ac:dyDescent="0.25">
      <c r="A60">
        <v>54</v>
      </c>
      <c r="B60">
        <v>408</v>
      </c>
      <c r="C60" s="9">
        <f t="shared" si="1"/>
        <v>0.41935483870967738</v>
      </c>
      <c r="D60" s="9">
        <f t="shared" si="2"/>
        <v>-0.20354423153248635</v>
      </c>
      <c r="F60">
        <f t="shared" si="3"/>
        <v>0.35459015266593019</v>
      </c>
      <c r="G60" s="9">
        <f t="shared" si="4"/>
        <v>-0.37295719126234683</v>
      </c>
      <c r="I60">
        <f t="shared" si="0"/>
        <v>2.61066016308988</v>
      </c>
      <c r="J60" s="11">
        <f t="shared" si="5"/>
        <v>0.46844701286705476</v>
      </c>
      <c r="K60" s="9">
        <f t="shared" si="6"/>
        <v>-7.9174250090270848E-2</v>
      </c>
      <c r="M60" s="18">
        <f>GAMMAINV(1-C60,4/$I$4^2,1)*$I$4/2-2/$I$4</f>
        <v>-0.16249561587717132</v>
      </c>
      <c r="N60" s="9">
        <f t="shared" si="7"/>
        <v>2.5847706888280748</v>
      </c>
      <c r="O60" s="9">
        <f t="shared" si="8"/>
        <v>384.38876792204366</v>
      </c>
      <c r="Q60" s="9">
        <f>1-GAMMADIST((I60-$I$2)/$I$3*2/$I$4+4/($I$4^2),$Q$1,1,TRUE)</f>
        <v>0.45180679891071929</v>
      </c>
      <c r="R60" s="9">
        <f t="shared" si="9"/>
        <v>-0.12109776701943115</v>
      </c>
      <c r="S60" s="12"/>
      <c r="T60" s="12">
        <f>J60-$U$4</f>
        <v>0.32665721130824388</v>
      </c>
      <c r="U60" s="12">
        <f>J60+$U$4</f>
        <v>0.61023681442586564</v>
      </c>
      <c r="V60">
        <f t="shared" si="10"/>
        <v>-0.4491625199068211</v>
      </c>
      <c r="W60">
        <f t="shared" si="10"/>
        <v>0.27993630732191083</v>
      </c>
    </row>
    <row r="61" spans="1:23" x14ac:dyDescent="0.25">
      <c r="A61">
        <v>55</v>
      </c>
      <c r="B61">
        <v>392</v>
      </c>
      <c r="C61" s="9">
        <f t="shared" si="1"/>
        <v>0.40860215053763438</v>
      </c>
      <c r="D61" s="9">
        <f t="shared" si="2"/>
        <v>-0.23114223952633903</v>
      </c>
      <c r="F61">
        <f t="shared" si="3"/>
        <v>0.33851687639060857</v>
      </c>
      <c r="G61" s="9">
        <f t="shared" si="4"/>
        <v>-0.41651423549736549</v>
      </c>
      <c r="I61">
        <f t="shared" si="0"/>
        <v>2.5932860670204572</v>
      </c>
      <c r="J61" s="11">
        <f t="shared" si="5"/>
        <v>0.44627029649720162</v>
      </c>
      <c r="K61" s="9">
        <f t="shared" si="6"/>
        <v>-0.13509015626812704</v>
      </c>
      <c r="M61" s="18">
        <f>GAMMAINV(1-C61,4/$I$4^2,1)*$I$4/2-2/$I$4</f>
        <v>-0.19051536142103132</v>
      </c>
      <c r="N61" s="9">
        <f t="shared" si="7"/>
        <v>2.5760644407459754</v>
      </c>
      <c r="O61" s="9">
        <f t="shared" si="8"/>
        <v>376.75969855410932</v>
      </c>
      <c r="Q61" s="9">
        <f>1-GAMMADIST((I61-$I$2)/$I$3*2/$I$4+4/($I$4^2),$Q$1,1,TRUE)</f>
        <v>0.42995472693623449</v>
      </c>
      <c r="R61" s="9">
        <f t="shared" si="9"/>
        <v>-0.17648942759483671</v>
      </c>
      <c r="S61" s="12"/>
      <c r="T61" s="12">
        <f>J61-$U$4</f>
        <v>0.3044804949383908</v>
      </c>
      <c r="U61" s="12">
        <f>J61+$U$4</f>
        <v>0.58806009805601245</v>
      </c>
      <c r="V61">
        <f t="shared" si="10"/>
        <v>-0.51155713774258837</v>
      </c>
      <c r="W61">
        <f t="shared" si="10"/>
        <v>0.22255764517279142</v>
      </c>
    </row>
    <row r="62" spans="1:23" x14ac:dyDescent="0.25">
      <c r="A62">
        <v>56</v>
      </c>
      <c r="B62">
        <v>372</v>
      </c>
      <c r="C62" s="9">
        <f t="shared" si="1"/>
        <v>0.39784946236559138</v>
      </c>
      <c r="D62" s="9">
        <f t="shared" si="2"/>
        <v>-0.25891746204365979</v>
      </c>
      <c r="F62">
        <f t="shared" si="3"/>
        <v>0.31883445678076194</v>
      </c>
      <c r="G62" s="9">
        <f t="shared" si="4"/>
        <v>-0.47096054079113869</v>
      </c>
      <c r="I62">
        <f t="shared" si="0"/>
        <v>2.5705429398818973</v>
      </c>
      <c r="J62" s="11">
        <f t="shared" si="5"/>
        <v>0.41750303467704014</v>
      </c>
      <c r="K62" s="9">
        <f t="shared" si="6"/>
        <v>-0.20828547867162606</v>
      </c>
      <c r="M62" s="18">
        <f>GAMMAINV(1-C62,4/$I$4^2,1)*$I$4/2-2/$I$4</f>
        <v>-0.21878038769415298</v>
      </c>
      <c r="N62" s="9">
        <f t="shared" si="7"/>
        <v>2.5672819794493282</v>
      </c>
      <c r="O62" s="9">
        <f t="shared" si="8"/>
        <v>369.21724675512957</v>
      </c>
      <c r="Q62" s="9">
        <f>1-GAMMADIST((I62-$I$2)/$I$3*2/$I$4+4/($I$4^2),$Q$1,1,TRUE)</f>
        <v>0.40183048561861789</v>
      </c>
      <c r="R62" s="9">
        <f t="shared" si="9"/>
        <v>-0.24861194053706737</v>
      </c>
      <c r="S62" s="12"/>
      <c r="T62" s="12">
        <f>J62-$U$4</f>
        <v>0.27571323311822926</v>
      </c>
      <c r="U62" s="12">
        <f>J62+$U$4</f>
        <v>0.55929283623585102</v>
      </c>
      <c r="V62">
        <f t="shared" si="10"/>
        <v>-0.59562396055193634</v>
      </c>
      <c r="W62">
        <f t="shared" si="10"/>
        <v>0.14917654466729585</v>
      </c>
    </row>
    <row r="63" spans="1:23" x14ac:dyDescent="0.25">
      <c r="A63">
        <v>57</v>
      </c>
      <c r="B63">
        <v>362</v>
      </c>
      <c r="C63" s="9">
        <f t="shared" si="1"/>
        <v>0.38709677419354838</v>
      </c>
      <c r="D63" s="9">
        <f t="shared" si="2"/>
        <v>-0.28689391692303928</v>
      </c>
      <c r="F63">
        <f t="shared" si="3"/>
        <v>0.30917728738851508</v>
      </c>
      <c r="G63" s="9">
        <f t="shared" si="4"/>
        <v>-0.49818369343802527</v>
      </c>
      <c r="I63">
        <f t="shared" si="0"/>
        <v>2.5587085705331658</v>
      </c>
      <c r="J63" s="11">
        <f t="shared" si="5"/>
        <v>0.40269690329557234</v>
      </c>
      <c r="K63" s="9">
        <f t="shared" si="6"/>
        <v>-0.24637261042994305</v>
      </c>
      <c r="M63" s="18">
        <f>GAMMAINV(1-C63,4/$I$4^2,1)*$I$4/2-2/$I$4</f>
        <v>-0.24731653368653284</v>
      </c>
      <c r="N63" s="9">
        <f t="shared" si="7"/>
        <v>2.5584152762907371</v>
      </c>
      <c r="O63" s="9">
        <f t="shared" si="8"/>
        <v>361.75561127933798</v>
      </c>
      <c r="Q63" s="9">
        <f>1-GAMMADIST((I63-$I$2)/$I$3*2/$I$4+4/($I$4^2),$Q$1,1,TRUE)</f>
        <v>0.3874507216276466</v>
      </c>
      <c r="R63" s="9">
        <f t="shared" si="9"/>
        <v>-0.28596955050829814</v>
      </c>
      <c r="S63" s="12"/>
      <c r="T63" s="12">
        <f>J63-$U$4</f>
        <v>0.26090710173676146</v>
      </c>
      <c r="U63" s="12">
        <f>J63+$U$4</f>
        <v>0.54448670485438322</v>
      </c>
      <c r="V63">
        <f t="shared" si="10"/>
        <v>-0.64055137001197771</v>
      </c>
      <c r="W63">
        <f t="shared" si="10"/>
        <v>0.11174374844295827</v>
      </c>
    </row>
    <row r="64" spans="1:23" x14ac:dyDescent="0.25">
      <c r="A64">
        <v>58</v>
      </c>
      <c r="B64">
        <v>351</v>
      </c>
      <c r="C64" s="9">
        <f t="shared" si="1"/>
        <v>0.37634408602150538</v>
      </c>
      <c r="D64" s="9">
        <f t="shared" si="2"/>
        <v>-0.31509678162523902</v>
      </c>
      <c r="F64">
        <f t="shared" si="3"/>
        <v>0.29870484603221925</v>
      </c>
      <c r="G64" s="9">
        <f t="shared" si="4"/>
        <v>-0.52812916134960042</v>
      </c>
      <c r="I64">
        <f t="shared" si="0"/>
        <v>2.5453071164658239</v>
      </c>
      <c r="J64" s="11">
        <f t="shared" si="5"/>
        <v>0.38609817801859792</v>
      </c>
      <c r="K64" s="9">
        <f t="shared" si="6"/>
        <v>-0.2895031678576272</v>
      </c>
      <c r="M64" s="18">
        <f>GAMMAINV(1-C64,4/$I$4^2,1)*$I$4/2-2/$I$4</f>
        <v>-0.27615106593265182</v>
      </c>
      <c r="N64" s="9">
        <f t="shared" si="7"/>
        <v>2.549455859058591</v>
      </c>
      <c r="O64" s="9">
        <f t="shared" si="8"/>
        <v>354.36911098586859</v>
      </c>
      <c r="Q64" s="9">
        <f>1-GAMMADIST((I64-$I$2)/$I$3*2/$I$4+4/($I$4^2),$Q$1,1,TRUE)</f>
        <v>0.37140518061773697</v>
      </c>
      <c r="R64" s="9">
        <f t="shared" si="9"/>
        <v>-0.32813398199719612</v>
      </c>
      <c r="S64" s="12"/>
      <c r="T64" s="12">
        <f>J64-$U$4</f>
        <v>0.24430837645978706</v>
      </c>
      <c r="U64" s="12">
        <f>J64+$U$4</f>
        <v>0.52788797957740874</v>
      </c>
      <c r="V64">
        <f t="shared" si="10"/>
        <v>-0.69251056586275228</v>
      </c>
      <c r="W64">
        <f t="shared" si="10"/>
        <v>6.9961829452214325E-2</v>
      </c>
    </row>
    <row r="65" spans="1:23" x14ac:dyDescent="0.25">
      <c r="A65">
        <v>59</v>
      </c>
      <c r="B65">
        <v>346</v>
      </c>
      <c r="C65" s="9">
        <f t="shared" si="1"/>
        <v>0.36559139784946237</v>
      </c>
      <c r="D65" s="9">
        <f t="shared" si="2"/>
        <v>-0.34355257491007402</v>
      </c>
      <c r="F65">
        <f t="shared" si="3"/>
        <v>0.29399856085601306</v>
      </c>
      <c r="G65" s="9">
        <f t="shared" si="4"/>
        <v>-0.54174073767304376</v>
      </c>
      <c r="I65">
        <f t="shared" si="0"/>
        <v>2.5390760987927767</v>
      </c>
      <c r="J65" s="11">
        <f t="shared" si="5"/>
        <v>0.37844902208686193</v>
      </c>
      <c r="K65" s="9">
        <f t="shared" si="6"/>
        <v>-0.30955675788075632</v>
      </c>
      <c r="M65" s="18">
        <f>GAMMAINV(1-C65,4/$I$4^2,1)*$I$4/2-2/$I$4</f>
        <v>-0.30531288387644651</v>
      </c>
      <c r="N65" s="9">
        <f t="shared" si="7"/>
        <v>2.5403947481664071</v>
      </c>
      <c r="O65" s="9">
        <f t="shared" si="8"/>
        <v>347.05215715245777</v>
      </c>
      <c r="Q65" s="9">
        <f>1-GAMMADIST((I65-$I$2)/$I$3*2/$I$4+4/($I$4^2),$Q$1,1,TRUE)</f>
        <v>0.36403721906749731</v>
      </c>
      <c r="R65" s="9">
        <f t="shared" si="9"/>
        <v>-0.34768809525755462</v>
      </c>
      <c r="S65" s="12"/>
      <c r="T65" s="12">
        <f>J65-$U$4</f>
        <v>0.23665922052805108</v>
      </c>
      <c r="U65" s="12">
        <f>J65+$U$4</f>
        <v>0.52023882364567275</v>
      </c>
      <c r="V65">
        <f t="shared" si="10"/>
        <v>-0.71709020194161832</v>
      </c>
      <c r="W65">
        <f t="shared" si="10"/>
        <v>5.0752987993590085E-2</v>
      </c>
    </row>
    <row r="66" spans="1:23" x14ac:dyDescent="0.25">
      <c r="A66">
        <v>60</v>
      </c>
      <c r="B66">
        <v>344</v>
      </c>
      <c r="C66" s="9">
        <f t="shared" si="1"/>
        <v>0.35483870967741937</v>
      </c>
      <c r="D66" s="9">
        <f t="shared" si="2"/>
        <v>-0.37228936046519101</v>
      </c>
      <c r="F66">
        <f t="shared" si="3"/>
        <v>0.29212569371186636</v>
      </c>
      <c r="G66" s="9">
        <f t="shared" si="4"/>
        <v>-0.54718536820242147</v>
      </c>
      <c r="I66">
        <f t="shared" si="0"/>
        <v>2.53655844257153</v>
      </c>
      <c r="J66" s="11">
        <f t="shared" si="5"/>
        <v>0.37537163497288262</v>
      </c>
      <c r="K66" s="9">
        <f t="shared" si="6"/>
        <v>-0.3176594544753199</v>
      </c>
      <c r="M66" s="18">
        <f>GAMMAINV(1-C66,4/$I$4^2,1)*$I$4/2-2/$I$4</f>
        <v>-0.33483275144720714</v>
      </c>
      <c r="N66" s="9">
        <f t="shared" si="7"/>
        <v>2.5312223846979571</v>
      </c>
      <c r="O66" s="9">
        <f t="shared" si="8"/>
        <v>339.79922553569696</v>
      </c>
      <c r="Q66" s="9">
        <f>1-GAMMADIST((I66-$I$2)/$I$3*2/$I$4+4/($I$4^2),$Q$1,1,TRUE)</f>
        <v>0.36107757283880915</v>
      </c>
      <c r="R66" s="9">
        <f t="shared" si="9"/>
        <v>-0.35557997064120567</v>
      </c>
      <c r="S66" s="12"/>
      <c r="T66" s="12">
        <f>J66-$U$4</f>
        <v>0.23358183341407177</v>
      </c>
      <c r="U66" s="12">
        <f>J66+$U$4</f>
        <v>0.51716143653169344</v>
      </c>
      <c r="V66">
        <f t="shared" si="10"/>
        <v>-0.72710168464772984</v>
      </c>
      <c r="W66">
        <f t="shared" si="10"/>
        <v>4.3030617849155003E-2</v>
      </c>
    </row>
    <row r="67" spans="1:23" x14ac:dyDescent="0.25">
      <c r="A67">
        <v>61</v>
      </c>
      <c r="B67">
        <v>328</v>
      </c>
      <c r="C67" s="9">
        <f t="shared" si="1"/>
        <v>0.34408602150537637</v>
      </c>
      <c r="D67" s="9">
        <f t="shared" si="2"/>
        <v>-0.40133697688375852</v>
      </c>
      <c r="F67">
        <f t="shared" si="3"/>
        <v>0.27734651282452477</v>
      </c>
      <c r="G67" s="9">
        <f t="shared" si="4"/>
        <v>-0.59074241243743975</v>
      </c>
      <c r="I67">
        <f t="shared" si="0"/>
        <v>2.5158738437116792</v>
      </c>
      <c r="J67" s="11">
        <f t="shared" si="5"/>
        <v>0.35040409833592578</v>
      </c>
      <c r="K67" s="9">
        <f t="shared" si="6"/>
        <v>-0.38422971427775854</v>
      </c>
      <c r="M67" s="18">
        <f>GAMMAINV(1-C67,4/$I$4^2,1)*$I$4/2-2/$I$4</f>
        <v>-0.36474355996680252</v>
      </c>
      <c r="N67" s="9">
        <f t="shared" si="7"/>
        <v>2.5219285487171792</v>
      </c>
      <c r="O67" s="9">
        <f t="shared" si="8"/>
        <v>332.60482776177378</v>
      </c>
      <c r="Q67" s="9">
        <f>1-GAMMADIST((I67-$I$2)/$I$3*2/$I$4+4/($I$4^2),$Q$1,1,TRUE)</f>
        <v>0.33716119313179505</v>
      </c>
      <c r="R67" s="9">
        <f t="shared" si="9"/>
        <v>-0.42022322987116595</v>
      </c>
      <c r="S67" s="12"/>
      <c r="T67" s="12">
        <f>J67-$U$4</f>
        <v>0.20861429677711493</v>
      </c>
      <c r="U67" s="12">
        <f>J67+$U$4</f>
        <v>0.49219389989473661</v>
      </c>
      <c r="V67">
        <f t="shared" si="10"/>
        <v>-0.81123872037987277</v>
      </c>
      <c r="W67">
        <f t="shared" si="10"/>
        <v>-1.9568239998812381E-2</v>
      </c>
    </row>
    <row r="68" spans="1:23" x14ac:dyDescent="0.25">
      <c r="A68">
        <v>62</v>
      </c>
      <c r="B68">
        <v>318</v>
      </c>
      <c r="C68" s="9">
        <f t="shared" si="1"/>
        <v>0.33333333333333337</v>
      </c>
      <c r="D68" s="9">
        <f t="shared" si="2"/>
        <v>-0.4307272992954575</v>
      </c>
      <c r="F68">
        <f t="shared" si="3"/>
        <v>0.26829901889272001</v>
      </c>
      <c r="G68" s="9">
        <f t="shared" si="4"/>
        <v>-0.61796556508432665</v>
      </c>
      <c r="I68">
        <f t="shared" si="0"/>
        <v>2.5024271199844326</v>
      </c>
      <c r="J68" s="11">
        <f t="shared" si="5"/>
        <v>0.3345054205884499</v>
      </c>
      <c r="K68" s="9">
        <f t="shared" si="6"/>
        <v>-0.42750596527394924</v>
      </c>
      <c r="M68" s="18">
        <f>GAMMAINV(1-C68,4/$I$4^2,1)*$I$4/2-2/$I$4</f>
        <v>-0.39508062858635107</v>
      </c>
      <c r="N68" s="9">
        <f t="shared" si="7"/>
        <v>2.5125022659170009</v>
      </c>
      <c r="O68" s="9">
        <f t="shared" si="8"/>
        <v>325.46348158849599</v>
      </c>
      <c r="Q68" s="9">
        <f>1-GAMMADIST((I68-$I$2)/$I$3*2/$I$4+4/($I$4^2),$Q$1,1,TRUE)</f>
        <v>0.32201846581666183</v>
      </c>
      <c r="R68" s="9">
        <f t="shared" si="9"/>
        <v>-0.46206189969063738</v>
      </c>
      <c r="S68" s="12"/>
      <c r="T68" s="12">
        <f>J68-$U$4</f>
        <v>0.19271561902963905</v>
      </c>
      <c r="U68" s="12">
        <f>J68+$U$4</f>
        <v>0.47629522214726072</v>
      </c>
      <c r="V68">
        <f t="shared" si="10"/>
        <v>-0.867932587369176</v>
      </c>
      <c r="W68">
        <f t="shared" si="10"/>
        <v>-5.9454074093090149E-2</v>
      </c>
    </row>
    <row r="69" spans="1:23" x14ac:dyDescent="0.25">
      <c r="A69">
        <v>63</v>
      </c>
      <c r="B69">
        <v>317</v>
      </c>
      <c r="C69" s="9">
        <f t="shared" si="1"/>
        <v>0.32258064516129037</v>
      </c>
      <c r="D69" s="9">
        <f t="shared" si="2"/>
        <v>-0.460494539103116</v>
      </c>
      <c r="F69">
        <f t="shared" si="3"/>
        <v>0.26740250258869491</v>
      </c>
      <c r="G69" s="9">
        <f t="shared" si="4"/>
        <v>-0.62068788034901534</v>
      </c>
      <c r="I69">
        <f t="shared" si="0"/>
        <v>2.5010592622177517</v>
      </c>
      <c r="J69" s="11">
        <f t="shared" si="5"/>
        <v>0.33290406409018036</v>
      </c>
      <c r="K69" s="9">
        <f t="shared" si="6"/>
        <v>-0.43190820906497973</v>
      </c>
      <c r="M69" s="18">
        <f>GAMMAINV(1-C69,4/$I$4^2,1)*$I$4/2-2/$I$4</f>
        <v>-0.42588204981251288</v>
      </c>
      <c r="N69" s="9">
        <f t="shared" si="7"/>
        <v>2.5029317002579932</v>
      </c>
      <c r="O69" s="9">
        <f t="shared" si="8"/>
        <v>318.3696795195857</v>
      </c>
      <c r="Q69" s="9">
        <f>1-GAMMADIST((I69-$I$2)/$I$3*2/$I$4+4/($I$4^2),$Q$1,1,TRUE)</f>
        <v>0.32049687913306024</v>
      </c>
      <c r="R69" s="9">
        <f t="shared" si="9"/>
        <v>-0.46630980943905298</v>
      </c>
      <c r="S69" s="12"/>
      <c r="T69" s="12">
        <f>J69-$U$4</f>
        <v>0.19111426253136951</v>
      </c>
      <c r="U69" s="12">
        <f>J69+$U$4</f>
        <v>0.47469386564899119</v>
      </c>
      <c r="V69">
        <f t="shared" si="10"/>
        <v>-0.87379753138600913</v>
      </c>
      <c r="W69">
        <f t="shared" si="10"/>
        <v>-6.3475671752215967E-2</v>
      </c>
    </row>
    <row r="70" spans="1:23" x14ac:dyDescent="0.25">
      <c r="A70">
        <v>64</v>
      </c>
      <c r="B70">
        <v>309</v>
      </c>
      <c r="C70" s="9">
        <f t="shared" si="1"/>
        <v>0.31182795698924726</v>
      </c>
      <c r="D70" s="9">
        <f t="shared" si="2"/>
        <v>-0.49067558973722447</v>
      </c>
      <c r="F70">
        <f t="shared" si="3"/>
        <v>0.26028519856990334</v>
      </c>
      <c r="G70" s="9">
        <f t="shared" si="4"/>
        <v>-0.64246640246652431</v>
      </c>
      <c r="I70">
        <f t="shared" si="0"/>
        <v>2.4899584794248346</v>
      </c>
      <c r="J70" s="11">
        <f t="shared" si="5"/>
        <v>0.32002302902982382</v>
      </c>
      <c r="K70" s="9">
        <f t="shared" si="6"/>
        <v>-0.46763440320303978</v>
      </c>
      <c r="M70" s="18">
        <f>GAMMAINV(1-C70,4/$I$4^2,1)*$I$4/2-2/$I$4</f>
        <v>-0.45718908941510605</v>
      </c>
      <c r="N70" s="9">
        <f t="shared" si="7"/>
        <v>2.4932040297097497</v>
      </c>
      <c r="O70" s="9">
        <f t="shared" si="8"/>
        <v>311.31785517172483</v>
      </c>
      <c r="Q70" s="9">
        <f>1-GAMMADIST((I70-$I$2)/$I$3*2/$I$4+4/($I$4^2),$Q$1,1,TRUE)</f>
        <v>0.30828109585274399</v>
      </c>
      <c r="R70" s="9">
        <f t="shared" si="9"/>
        <v>-0.50072852844557147</v>
      </c>
      <c r="S70" s="12"/>
      <c r="T70" s="12">
        <f>J70-$U$4</f>
        <v>0.17823322747101297</v>
      </c>
      <c r="U70" s="12">
        <f>J70+$U$4</f>
        <v>0.46181283058863465</v>
      </c>
      <c r="V70">
        <f t="shared" si="10"/>
        <v>-0.9221191005238718</v>
      </c>
      <c r="W70">
        <f t="shared" si="10"/>
        <v>-9.5867683479145302E-2</v>
      </c>
    </row>
    <row r="71" spans="1:23" x14ac:dyDescent="0.25">
      <c r="A71">
        <v>65</v>
      </c>
      <c r="B71">
        <v>305</v>
      </c>
      <c r="C71" s="9">
        <f t="shared" si="1"/>
        <v>0.30107526881720426</v>
      </c>
      <c r="D71" s="9">
        <f t="shared" si="2"/>
        <v>-0.52131042820861928</v>
      </c>
      <c r="F71">
        <f t="shared" si="3"/>
        <v>0.25676350737811682</v>
      </c>
      <c r="G71" s="9">
        <f t="shared" si="4"/>
        <v>-0.65335566352527952</v>
      </c>
      <c r="I71">
        <f t="shared" ref="I71:I98" si="11">LOG10(B71)</f>
        <v>2.4842998393467859</v>
      </c>
      <c r="J71" s="11">
        <f t="shared" si="5"/>
        <v>0.31353822030356288</v>
      </c>
      <c r="K71" s="9">
        <f t="shared" si="6"/>
        <v>-0.48584588231735693</v>
      </c>
      <c r="M71" s="18">
        <f>GAMMAINV(1-C71,4/$I$4^2,1)*$I$4/2-2/$I$4</f>
        <v>-0.48904665222343979</v>
      </c>
      <c r="N71" s="9">
        <f t="shared" si="7"/>
        <v>2.4833053015194362</v>
      </c>
      <c r="O71" s="9">
        <f t="shared" si="8"/>
        <v>304.30234668812619</v>
      </c>
      <c r="Q71" s="9">
        <f>1-GAMMADIST((I71-$I$2)/$I$3*2/$I$4+4/($I$4^2),$Q$1,1,TRUE)</f>
        <v>0.30214681031895929</v>
      </c>
      <c r="R71" s="9">
        <f t="shared" si="9"/>
        <v>-0.51823599923289387</v>
      </c>
      <c r="S71" s="12"/>
      <c r="T71" s="12">
        <f>J71-$U$4</f>
        <v>0.17174841874475202</v>
      </c>
      <c r="U71" s="12">
        <f>J71+$U$4</f>
        <v>0.45532802186237376</v>
      </c>
      <c r="V71">
        <f t="shared" si="10"/>
        <v>-0.94727859034005091</v>
      </c>
      <c r="W71">
        <f t="shared" si="10"/>
        <v>-0.11221108045642186</v>
      </c>
    </row>
    <row r="72" spans="1:23" x14ac:dyDescent="0.25">
      <c r="A72">
        <v>66</v>
      </c>
      <c r="B72">
        <v>300</v>
      </c>
      <c r="C72" s="9">
        <f t="shared" ref="C72:C98" si="12">1-A72/(1+$B$1)</f>
        <v>0.29032258064516125</v>
      </c>
      <c r="D72" s="9">
        <f t="shared" ref="D72:D98" si="13">NORMSINV(C72)</f>
        <v>-0.55244258464677454</v>
      </c>
      <c r="F72">
        <f t="shared" ref="F72:F98" si="14">NORMDIST(B72,$B$2,$B$3,TRUE)</f>
        <v>0.25239652966430026</v>
      </c>
      <c r="G72" s="9">
        <f t="shared" ref="G72:G98" si="15">NORMSINV(F72)</f>
        <v>-0.66696723984872242</v>
      </c>
      <c r="I72">
        <f t="shared" si="11"/>
        <v>2.4771212547196626</v>
      </c>
      <c r="J72" s="11">
        <f t="shared" ref="J72:J98" si="16">NORMDIST(I72,$I$2,$I$3,TRUE)</f>
        <v>0.3053939604914655</v>
      </c>
      <c r="K72" s="9">
        <f t="shared" ref="K72:K98" si="17">NORMSINV(J72)</f>
        <v>-0.50894907357957486</v>
      </c>
      <c r="M72" s="18">
        <f>GAMMAINV(1-C72,4/$I$4^2,1)*$I$4/2-2/$I$4</f>
        <v>-0.52150382817439578</v>
      </c>
      <c r="N72" s="9">
        <f t="shared" ref="N72:N98" si="18">M72*$I$3+$I$2</f>
        <v>2.4732202625446518</v>
      </c>
      <c r="O72" s="9">
        <f t="shared" ref="O72:O98" si="19">10^N72</f>
        <v>297.317356352037</v>
      </c>
      <c r="Q72" s="9">
        <f>1-GAMMADIST((I72-$I$2)/$I$3*2/$I$4+4/($I$4^2),$Q$1,1,TRUE)</f>
        <v>0.29445721973677674</v>
      </c>
      <c r="R72" s="9">
        <f t="shared" ref="R72:R98" si="20">NORMSINV(Q72)</f>
        <v>-0.54040981653331432</v>
      </c>
      <c r="S72" s="12"/>
      <c r="T72" s="12">
        <f>J72-$U$4</f>
        <v>0.16360415893265465</v>
      </c>
      <c r="U72" s="12">
        <f>J72+$U$4</f>
        <v>0.44718376205027632</v>
      </c>
      <c r="V72">
        <f t="shared" ref="V72:W98" si="21">NORMSINV(T72)</f>
        <v>-0.97975247226084927</v>
      </c>
      <c r="W72">
        <f t="shared" si="21"/>
        <v>-0.1327798076531756</v>
      </c>
    </row>
    <row r="73" spans="1:23" x14ac:dyDescent="0.25">
      <c r="A73">
        <v>67</v>
      </c>
      <c r="B73">
        <v>298</v>
      </c>
      <c r="C73" s="9">
        <f t="shared" si="12"/>
        <v>0.27956989247311825</v>
      </c>
      <c r="D73" s="9">
        <f t="shared" si="13"/>
        <v>-0.58411969513709139</v>
      </c>
      <c r="F73">
        <f t="shared" si="14"/>
        <v>0.25066076397674386</v>
      </c>
      <c r="G73" s="9">
        <f t="shared" si="15"/>
        <v>-0.67241187037809935</v>
      </c>
      <c r="I73">
        <f t="shared" si="11"/>
        <v>2.4742162640762553</v>
      </c>
      <c r="J73" s="11">
        <f t="shared" si="16"/>
        <v>0.30212506284025431</v>
      </c>
      <c r="K73" s="9">
        <f t="shared" si="17"/>
        <v>-0.51829834755706761</v>
      </c>
      <c r="M73" s="18">
        <f>GAMMAINV(1-C73,4/$I$4^2,1)*$I$4/2-2/$I$4</f>
        <v>-0.55461453668551819</v>
      </c>
      <c r="N73" s="9">
        <f t="shared" si="18"/>
        <v>2.4629321590349083</v>
      </c>
      <c r="O73" s="9">
        <f t="shared" si="19"/>
        <v>290.35690536912932</v>
      </c>
      <c r="Q73" s="9">
        <f>1-GAMMADIST((I73-$I$2)/$I$3*2/$I$4+4/($I$4^2),$Q$1,1,TRUE)</f>
        <v>0.29137526099480038</v>
      </c>
      <c r="R73" s="9">
        <f t="shared" si="20"/>
        <v>-0.5493715094733691</v>
      </c>
      <c r="S73" s="12"/>
      <c r="T73" s="12">
        <f>J73-$U$4</f>
        <v>0.16033526128144346</v>
      </c>
      <c r="U73" s="12">
        <f>J73+$U$4</f>
        <v>0.44391486439906513</v>
      </c>
      <c r="V73">
        <f t="shared" si="21"/>
        <v>-0.99308091760886674</v>
      </c>
      <c r="W73">
        <f t="shared" si="21"/>
        <v>-0.14105090388842317</v>
      </c>
    </row>
    <row r="74" spans="1:23" x14ac:dyDescent="0.25">
      <c r="A74">
        <v>68</v>
      </c>
      <c r="B74">
        <v>289</v>
      </c>
      <c r="C74" s="9">
        <f t="shared" si="12"/>
        <v>0.26881720430107525</v>
      </c>
      <c r="D74" s="9">
        <f t="shared" si="13"/>
        <v>-0.61639415726488689</v>
      </c>
      <c r="F74">
        <f t="shared" si="14"/>
        <v>0.24292871225836921</v>
      </c>
      <c r="G74" s="9">
        <f t="shared" si="15"/>
        <v>-0.69691270776029746</v>
      </c>
      <c r="I74">
        <f t="shared" si="11"/>
        <v>2.4608978427565478</v>
      </c>
      <c r="J74" s="11">
        <f t="shared" si="16"/>
        <v>0.28734366285888047</v>
      </c>
      <c r="K74" s="9">
        <f t="shared" si="17"/>
        <v>-0.56116167661742455</v>
      </c>
      <c r="M74" s="18">
        <f>GAMMAINV(1-C74,4/$I$4^2,1)*$I$4/2-2/$I$4</f>
        <v>-0.58843829228887401</v>
      </c>
      <c r="N74" s="9">
        <f t="shared" si="18"/>
        <v>2.4524224987351686</v>
      </c>
      <c r="O74" s="9">
        <f t="shared" si="19"/>
        <v>283.41478254489425</v>
      </c>
      <c r="Q74" s="9">
        <f>1-GAMMADIST((I74-$I$2)/$I$3*2/$I$4+4/($I$4^2),$Q$1,1,TRUE)</f>
        <v>0.27747009733462491</v>
      </c>
      <c r="R74" s="9">
        <f t="shared" si="20"/>
        <v>-0.59037361662557064</v>
      </c>
      <c r="S74" s="12"/>
      <c r="T74" s="12">
        <f>J74-$U$4</f>
        <v>0.14555386130006961</v>
      </c>
      <c r="U74" s="12">
        <f>J74+$U$4</f>
        <v>0.42913346441769129</v>
      </c>
      <c r="V74">
        <f t="shared" si="21"/>
        <v>-1.0556946928778534</v>
      </c>
      <c r="W74">
        <f t="shared" si="21"/>
        <v>-0.17858072699532004</v>
      </c>
    </row>
    <row r="75" spans="1:23" x14ac:dyDescent="0.25">
      <c r="A75">
        <v>69</v>
      </c>
      <c r="B75">
        <v>281</v>
      </c>
      <c r="C75" s="9">
        <f t="shared" si="12"/>
        <v>0.25806451612903225</v>
      </c>
      <c r="D75" s="9">
        <f t="shared" si="13"/>
        <v>-0.64932391318646576</v>
      </c>
      <c r="F75">
        <f t="shared" si="14"/>
        <v>0.23616559408790302</v>
      </c>
      <c r="G75" s="9">
        <f t="shared" si="15"/>
        <v>-0.71869122987780654</v>
      </c>
      <c r="I75">
        <f t="shared" si="11"/>
        <v>2.4487063199050798</v>
      </c>
      <c r="J75" s="11">
        <f t="shared" si="16"/>
        <v>0.27412042590182722</v>
      </c>
      <c r="K75" s="9">
        <f t="shared" si="17"/>
        <v>-0.60039825302427496</v>
      </c>
      <c r="M75" s="18">
        <f>GAMMAINV(1-C75,4/$I$4^2,1)*$I$4/2-2/$I$4</f>
        <v>-0.62304112089427299</v>
      </c>
      <c r="N75" s="9">
        <f t="shared" si="18"/>
        <v>2.4416707661860846</v>
      </c>
      <c r="O75" s="9">
        <f t="shared" si="19"/>
        <v>276.48448526186274</v>
      </c>
      <c r="Q75" s="9">
        <f>1-GAMMADIST((I75-$I$2)/$I$3*2/$I$4+4/($I$4^2),$Q$1,1,TRUE)</f>
        <v>0.26507210567395001</v>
      </c>
      <c r="R75" s="9">
        <f t="shared" si="20"/>
        <v>-0.62778588891643772</v>
      </c>
      <c r="S75" s="12"/>
      <c r="T75" s="12">
        <f>J75-$U$4</f>
        <v>0.13233062434301637</v>
      </c>
      <c r="U75" s="12">
        <f>J75+$U$4</f>
        <v>0.4159102274606381</v>
      </c>
      <c r="V75">
        <f t="shared" si="21"/>
        <v>-1.1154415592429201</v>
      </c>
      <c r="W75">
        <f t="shared" si="21"/>
        <v>-0.21236735105860288</v>
      </c>
    </row>
    <row r="76" spans="1:23" x14ac:dyDescent="0.25">
      <c r="A76">
        <v>70</v>
      </c>
      <c r="B76">
        <v>267</v>
      </c>
      <c r="C76" s="9">
        <f t="shared" si="12"/>
        <v>0.24731182795698925</v>
      </c>
      <c r="D76" s="9">
        <f t="shared" si="13"/>
        <v>-0.68297339227599785</v>
      </c>
      <c r="F76">
        <f t="shared" si="14"/>
        <v>0.2245837548054784</v>
      </c>
      <c r="G76" s="9">
        <f t="shared" si="15"/>
        <v>-0.75680364358344865</v>
      </c>
      <c r="I76">
        <f t="shared" si="11"/>
        <v>2.4265112613645754</v>
      </c>
      <c r="J76" s="11">
        <f t="shared" si="16"/>
        <v>0.25084605960487544</v>
      </c>
      <c r="K76" s="9">
        <f t="shared" si="17"/>
        <v>-0.67182969935701653</v>
      </c>
      <c r="M76" s="18">
        <f>GAMMAINV(1-C76,4/$I$4^2,1)*$I$4/2-2/$I$4</f>
        <v>-0.65849666464816536</v>
      </c>
      <c r="N76" s="9">
        <f t="shared" si="18"/>
        <v>2.4306540794241038</v>
      </c>
      <c r="O76" s="9">
        <f t="shared" si="19"/>
        <v>269.55915073344363</v>
      </c>
      <c r="Q76" s="9">
        <f>1-GAMMADIST((I76-$I$2)/$I$3*2/$I$4+4/($I$4^2),$Q$1,1,TRUE)</f>
        <v>0.24333862974474973</v>
      </c>
      <c r="R76" s="9">
        <f t="shared" si="20"/>
        <v>-0.69560336303330073</v>
      </c>
      <c r="S76" s="12"/>
      <c r="T76" s="12">
        <f>J76-$U$4</f>
        <v>0.10905625804606459</v>
      </c>
      <c r="U76" s="12">
        <f>J76+$U$4</f>
        <v>0.39263586116368632</v>
      </c>
      <c r="V76">
        <f t="shared" si="21"/>
        <v>-1.2315626075848514</v>
      </c>
      <c r="W76">
        <f t="shared" si="21"/>
        <v>-0.27245560525478085</v>
      </c>
    </row>
    <row r="77" spans="1:23" x14ac:dyDescent="0.25">
      <c r="A77">
        <v>71</v>
      </c>
      <c r="B77">
        <v>264</v>
      </c>
      <c r="C77" s="9">
        <f t="shared" si="12"/>
        <v>0.23655913978494625</v>
      </c>
      <c r="D77" s="9">
        <f t="shared" si="13"/>
        <v>-0.71741465515649117</v>
      </c>
      <c r="F77">
        <f t="shared" si="14"/>
        <v>0.22214452898616521</v>
      </c>
      <c r="G77" s="9">
        <f t="shared" si="15"/>
        <v>-0.76497058937751428</v>
      </c>
      <c r="I77">
        <f t="shared" si="11"/>
        <v>2.4216039268698313</v>
      </c>
      <c r="J77" s="11">
        <f t="shared" si="16"/>
        <v>0.24584504261183721</v>
      </c>
      <c r="K77" s="9">
        <f t="shared" si="17"/>
        <v>-0.6876232148351763</v>
      </c>
      <c r="M77" s="18">
        <f>GAMMAINV(1-C77,4/$I$4^2,1)*$I$4/2-2/$I$4</f>
        <v>-0.69488752497339767</v>
      </c>
      <c r="N77" s="9">
        <f t="shared" si="18"/>
        <v>2.4193467726744204</v>
      </c>
      <c r="O77" s="9">
        <f t="shared" si="19"/>
        <v>262.63147493589508</v>
      </c>
      <c r="Q77" s="9">
        <f>1-GAMMADIST((I77-$I$2)/$I$3*2/$I$4+4/($I$4^2),$Q$1,1,TRUE)</f>
        <v>0.23868242127098782</v>
      </c>
      <c r="R77" s="9">
        <f t="shared" si="20"/>
        <v>-0.71054724773113054</v>
      </c>
      <c r="S77" s="12"/>
      <c r="T77" s="12">
        <f>J77-$U$4</f>
        <v>0.10405524105302635</v>
      </c>
      <c r="U77" s="12">
        <f>J77+$U$4</f>
        <v>0.38763484417064809</v>
      </c>
      <c r="V77">
        <f t="shared" si="21"/>
        <v>-1.2587781292535947</v>
      </c>
      <c r="W77">
        <f t="shared" si="21"/>
        <v>-0.28548879412964406</v>
      </c>
    </row>
    <row r="78" spans="1:23" x14ac:dyDescent="0.25">
      <c r="A78">
        <v>72</v>
      </c>
      <c r="B78">
        <v>248</v>
      </c>
      <c r="C78" s="9">
        <f t="shared" si="12"/>
        <v>0.22580645161290325</v>
      </c>
      <c r="D78" s="9">
        <f t="shared" si="13"/>
        <v>-0.75272879425816996</v>
      </c>
      <c r="F78">
        <f t="shared" si="14"/>
        <v>0.20939345242907459</v>
      </c>
      <c r="G78" s="9">
        <f t="shared" si="15"/>
        <v>-0.80852763361253221</v>
      </c>
      <c r="I78">
        <f t="shared" si="11"/>
        <v>2.3944516808262164</v>
      </c>
      <c r="J78" s="11">
        <f t="shared" si="16"/>
        <v>0.21916728270681163</v>
      </c>
      <c r="K78" s="9">
        <f t="shared" si="17"/>
        <v>-0.77500862102990975</v>
      </c>
      <c r="M78" s="18">
        <f>GAMMAINV(1-C78,4/$I$4^2,1)*$I$4/2-2/$I$4</f>
        <v>-0.73230690926560271</v>
      </c>
      <c r="N78" s="9">
        <f t="shared" si="18"/>
        <v>2.4077198846922512</v>
      </c>
      <c r="O78" s="9">
        <f t="shared" si="19"/>
        <v>255.69361583895741</v>
      </c>
      <c r="Q78" s="9">
        <f>1-GAMMADIST((I78-$I$2)/$I$3*2/$I$4+4/($I$4^2),$Q$1,1,TRUE)</f>
        <v>0.21391673285474555</v>
      </c>
      <c r="R78" s="9">
        <f t="shared" si="20"/>
        <v>-0.79290449935668839</v>
      </c>
      <c r="S78" s="12"/>
      <c r="T78" s="12">
        <f>J78-$U$4</f>
        <v>7.7377481148000776E-2</v>
      </c>
      <c r="U78" s="12">
        <f>J78+$U$4</f>
        <v>0.36095708426562245</v>
      </c>
      <c r="V78">
        <f t="shared" si="21"/>
        <v>-1.4229351263645384</v>
      </c>
      <c r="W78">
        <f t="shared" si="21"/>
        <v>-0.35590171883455601</v>
      </c>
    </row>
    <row r="79" spans="1:23" x14ac:dyDescent="0.25">
      <c r="A79">
        <v>73</v>
      </c>
      <c r="B79">
        <v>244</v>
      </c>
      <c r="C79" s="9">
        <f t="shared" si="12"/>
        <v>0.21505376344086025</v>
      </c>
      <c r="D79" s="9">
        <f t="shared" si="13"/>
        <v>-0.78900766450560555</v>
      </c>
      <c r="F79">
        <f t="shared" si="14"/>
        <v>0.20627429953768689</v>
      </c>
      <c r="G79" s="9">
        <f t="shared" si="15"/>
        <v>-0.81941689467128653</v>
      </c>
      <c r="I79">
        <f t="shared" si="11"/>
        <v>2.3873898263387292</v>
      </c>
      <c r="J79" s="11">
        <f t="shared" si="16"/>
        <v>0.21251181512925954</v>
      </c>
      <c r="K79" s="9">
        <f t="shared" si="17"/>
        <v>-0.79773613395410459</v>
      </c>
      <c r="M79" s="18">
        <f>GAMMAINV(1-C79,4/$I$4^2,1)*$I$4/2-2/$I$4</f>
        <v>-0.77086066873978254</v>
      </c>
      <c r="N79" s="9">
        <f t="shared" si="18"/>
        <v>2.3957405255665809</v>
      </c>
      <c r="O79" s="9">
        <f t="shared" si="19"/>
        <v>248.73707648286597</v>
      </c>
      <c r="Q79" s="9">
        <f>1-GAMMADIST((I79-$I$2)/$I$3*2/$I$4+4/($I$4^2),$Q$1,1,TRUE)</f>
        <v>0.20775538874032806</v>
      </c>
      <c r="R79" s="9">
        <f t="shared" si="20"/>
        <v>-0.81423423346081236</v>
      </c>
      <c r="S79" s="12"/>
      <c r="T79" s="12">
        <f>J79-$U$4</f>
        <v>7.0722013570448689E-2</v>
      </c>
      <c r="U79" s="12">
        <f>J79+$U$4</f>
        <v>0.35430161668807036</v>
      </c>
      <c r="V79">
        <f t="shared" si="21"/>
        <v>-1.4704348181967259</v>
      </c>
      <c r="W79">
        <f t="shared" si="21"/>
        <v>-0.37373264750316998</v>
      </c>
    </row>
    <row r="80" spans="1:23" x14ac:dyDescent="0.25">
      <c r="A80">
        <v>74</v>
      </c>
      <c r="B80">
        <v>238</v>
      </c>
      <c r="C80" s="9">
        <f t="shared" si="12"/>
        <v>0.20430107526881724</v>
      </c>
      <c r="D80" s="9">
        <f t="shared" si="13"/>
        <v>-0.82635604364735382</v>
      </c>
      <c r="F80">
        <f t="shared" si="14"/>
        <v>0.20164755894224576</v>
      </c>
      <c r="G80" s="9">
        <f t="shared" si="15"/>
        <v>-0.83575078625941923</v>
      </c>
      <c r="I80">
        <f t="shared" si="11"/>
        <v>2.3765769570565118</v>
      </c>
      <c r="J80" s="11">
        <f t="shared" si="16"/>
        <v>0.20255331181720015</v>
      </c>
      <c r="K80" s="9">
        <f t="shared" si="17"/>
        <v>-0.83253572190860914</v>
      </c>
      <c r="M80" s="18">
        <f>GAMMAINV(1-C80,4/$I$4^2,1)*$I$4/2-2/$I$4</f>
        <v>-0.81066984586354529</v>
      </c>
      <c r="N80" s="9">
        <f t="shared" si="18"/>
        <v>2.3833710851860044</v>
      </c>
      <c r="O80" s="9">
        <f t="shared" si="19"/>
        <v>241.75256195652452</v>
      </c>
      <c r="Q80" s="9">
        <f>1-GAMMADIST((I80-$I$2)/$I$3*2/$I$4+4/($I$4^2),$Q$1,1,TRUE)</f>
        <v>0.19854709861292108</v>
      </c>
      <c r="R80" s="9">
        <f t="shared" si="20"/>
        <v>-0.84682226288638052</v>
      </c>
      <c r="S80" s="12"/>
      <c r="T80" s="12">
        <f>J80-$U$4</f>
        <v>6.0763510258389303E-2</v>
      </c>
      <c r="U80" s="12">
        <f>J80+$U$4</f>
        <v>0.34434311337601098</v>
      </c>
      <c r="V80">
        <f t="shared" si="21"/>
        <v>-1.5483958469453025</v>
      </c>
      <c r="W80">
        <f t="shared" si="21"/>
        <v>-0.4006385938951415</v>
      </c>
    </row>
    <row r="81" spans="1:23" x14ac:dyDescent="0.25">
      <c r="A81">
        <v>75</v>
      </c>
      <c r="B81">
        <v>209</v>
      </c>
      <c r="C81" s="9">
        <f t="shared" si="12"/>
        <v>0.19354838709677424</v>
      </c>
      <c r="D81" s="9">
        <f t="shared" si="13"/>
        <v>-0.86489435868528353</v>
      </c>
      <c r="F81">
        <f t="shared" si="14"/>
        <v>0.18017511596168223</v>
      </c>
      <c r="G81" s="9">
        <f t="shared" si="15"/>
        <v>-0.91469792893539004</v>
      </c>
      <c r="I81">
        <f t="shared" si="11"/>
        <v>2.3201462861110542</v>
      </c>
      <c r="J81" s="11">
        <f t="shared" si="16"/>
        <v>0.15525575355817237</v>
      </c>
      <c r="K81" s="9">
        <f t="shared" si="17"/>
        <v>-1.0141493200797917</v>
      </c>
      <c r="M81" s="18">
        <f>GAMMAINV(1-C81,4/$I$4^2,1)*$I$4/2-2/$I$4</f>
        <v>-0.85187389397879087</v>
      </c>
      <c r="N81" s="9">
        <f t="shared" si="18"/>
        <v>2.3705682328433033</v>
      </c>
      <c r="O81" s="9">
        <f t="shared" si="19"/>
        <v>234.72980222349412</v>
      </c>
      <c r="Q81" s="9">
        <f>1-GAMMADIST((I81-$I$2)/$I$3*2/$I$4+4/($I$4^2),$Q$1,1,TRUE)</f>
        <v>0.15493002605650319</v>
      </c>
      <c r="R81" s="9">
        <f t="shared" si="20"/>
        <v>-1.0155157301669218</v>
      </c>
      <c r="S81" s="12"/>
      <c r="T81" s="12">
        <f>J81-$U$4</f>
        <v>1.3465951999361514E-2</v>
      </c>
      <c r="U81" s="12">
        <f t="shared" ref="U81:U98" si="22">J81+$U$4</f>
        <v>0.29704555511698322</v>
      </c>
      <c r="V81">
        <f t="shared" si="21"/>
        <v>-2.2125033643560439</v>
      </c>
      <c r="W81">
        <f t="shared" si="21"/>
        <v>-0.53291689382664087</v>
      </c>
    </row>
    <row r="82" spans="1:23" x14ac:dyDescent="0.25">
      <c r="A82">
        <v>76</v>
      </c>
      <c r="B82">
        <v>208</v>
      </c>
      <c r="C82" s="9">
        <f t="shared" si="12"/>
        <v>0.18279569892473113</v>
      </c>
      <c r="D82" s="9">
        <f t="shared" si="13"/>
        <v>-0.90476216843124113</v>
      </c>
      <c r="F82">
        <f t="shared" si="14"/>
        <v>0.17946123424224392</v>
      </c>
      <c r="G82" s="9">
        <f t="shared" si="15"/>
        <v>-0.91742024420007862</v>
      </c>
      <c r="I82">
        <f t="shared" si="11"/>
        <v>2.3180633349627615</v>
      </c>
      <c r="J82" s="11">
        <f t="shared" si="16"/>
        <v>0.15366204860234262</v>
      </c>
      <c r="K82" s="9">
        <f t="shared" si="17"/>
        <v>-1.0208529840008156</v>
      </c>
      <c r="M82" s="18">
        <f>GAMMAINV(1-C82,4/$I$4^2,1)*$I$4/2-2/$I$4</f>
        <v>-0.89463479583228889</v>
      </c>
      <c r="N82" s="9">
        <f t="shared" si="18"/>
        <v>2.3572816375325751</v>
      </c>
      <c r="O82" s="9">
        <f t="shared" si="19"/>
        <v>227.65732971731018</v>
      </c>
      <c r="Q82" s="9">
        <f>1-GAMMADIST((I82-$I$2)/$I$3*2/$I$4+4/($I$4^2),$Q$1,1,TRUE)</f>
        <v>0.15346172418114801</v>
      </c>
      <c r="R82" s="9">
        <f t="shared" si="20"/>
        <v>-1.0216988652203798</v>
      </c>
      <c r="S82" s="12"/>
      <c r="T82" s="12">
        <f>J82-$U$4</f>
        <v>1.1872247043531764E-2</v>
      </c>
      <c r="U82" s="12">
        <f t="shared" si="22"/>
        <v>0.2954518501611535</v>
      </c>
      <c r="V82">
        <f t="shared" si="21"/>
        <v>-2.2612384700717776</v>
      </c>
      <c r="W82">
        <f t="shared" si="21"/>
        <v>-0.53752691234656813</v>
      </c>
    </row>
    <row r="83" spans="1:23" x14ac:dyDescent="0.25">
      <c r="A83">
        <v>77</v>
      </c>
      <c r="B83">
        <v>201</v>
      </c>
      <c r="C83" s="9">
        <f t="shared" si="12"/>
        <v>0.17204301075268813</v>
      </c>
      <c r="D83" s="9">
        <f t="shared" si="13"/>
        <v>-0.9461226713645926</v>
      </c>
      <c r="F83">
        <f t="shared" si="14"/>
        <v>0.17451396584782272</v>
      </c>
      <c r="G83" s="9">
        <f t="shared" si="15"/>
        <v>-0.93647645105290045</v>
      </c>
      <c r="I83">
        <f t="shared" si="11"/>
        <v>2.3031960574204891</v>
      </c>
      <c r="J83" s="11">
        <f t="shared" si="16"/>
        <v>0.14260219393143</v>
      </c>
      <c r="K83" s="9">
        <f t="shared" si="17"/>
        <v>-1.0687010730669808</v>
      </c>
      <c r="M83" s="18">
        <f>GAMMAINV(1-C83,4/$I$4^2,1)*$I$4/2-2/$I$4</f>
        <v>-0.93914240258395232</v>
      </c>
      <c r="N83" s="9">
        <f t="shared" si="18"/>
        <v>2.3434523090215809</v>
      </c>
      <c r="O83" s="9">
        <f t="shared" si="19"/>
        <v>220.52219620800554</v>
      </c>
      <c r="Q83" s="9">
        <f>1-GAMMADIST((I83-$I$2)/$I$3*2/$I$4+4/($I$4^2),$Q$1,1,TRUE)</f>
        <v>0.1432699593542105</v>
      </c>
      <c r="R83" s="9">
        <f t="shared" si="20"/>
        <v>-1.0657428123813277</v>
      </c>
      <c r="S83" s="12"/>
      <c r="T83" s="12">
        <f>J83-$U$4</f>
        <v>8.1239237261915287E-4</v>
      </c>
      <c r="U83" s="12">
        <f t="shared" si="22"/>
        <v>0.28439199549024086</v>
      </c>
      <c r="V83">
        <f t="shared" si="21"/>
        <v>-3.1514203434712154</v>
      </c>
      <c r="W83">
        <f t="shared" si="21"/>
        <v>-0.56984329029662661</v>
      </c>
    </row>
    <row r="84" spans="1:23" x14ac:dyDescent="0.25">
      <c r="A84">
        <v>78</v>
      </c>
      <c r="B84">
        <v>195</v>
      </c>
      <c r="C84" s="9">
        <f t="shared" si="12"/>
        <v>0.16129032258064513</v>
      </c>
      <c r="D84" s="9">
        <f t="shared" si="13"/>
        <v>-0.98916862734063549</v>
      </c>
      <c r="F84">
        <f t="shared" si="14"/>
        <v>0.17034308651742883</v>
      </c>
      <c r="G84" s="9">
        <f t="shared" si="15"/>
        <v>-0.95281034264103204</v>
      </c>
      <c r="I84">
        <f t="shared" si="11"/>
        <v>2.2900346113625178</v>
      </c>
      <c r="J84" s="11">
        <f t="shared" si="16"/>
        <v>0.13327143390267882</v>
      </c>
      <c r="K84" s="9">
        <f t="shared" si="17"/>
        <v>-1.1110592009374503</v>
      </c>
      <c r="M84" s="18">
        <f>GAMMAINV(1-C84,4/$I$4^2,1)*$I$4/2-2/$I$4</f>
        <v>-0.98562145811053448</v>
      </c>
      <c r="N84" s="9">
        <f t="shared" si="18"/>
        <v>2.3290104152719509</v>
      </c>
      <c r="O84" s="9">
        <f t="shared" si="19"/>
        <v>213.30960685495975</v>
      </c>
      <c r="Q84" s="9">
        <f>1-GAMMADIST((I84-$I$2)/$I$3*2/$I$4+4/($I$4^2),$Q$1,1,TRUE)</f>
        <v>0.13466559135733269</v>
      </c>
      <c r="R84" s="9">
        <f t="shared" si="20"/>
        <v>-1.1046040793024032</v>
      </c>
      <c r="S84" s="12"/>
      <c r="T84" s="12"/>
      <c r="U84" s="12">
        <f t="shared" si="22"/>
        <v>0.27506123546148964</v>
      </c>
      <c r="W84">
        <f t="shared" si="21"/>
        <v>-0.59757661612122348</v>
      </c>
    </row>
    <row r="85" spans="1:23" x14ac:dyDescent="0.25">
      <c r="A85">
        <v>79</v>
      </c>
      <c r="B85">
        <v>179</v>
      </c>
      <c r="C85" s="9">
        <f t="shared" si="12"/>
        <v>0.15053763440860213</v>
      </c>
      <c r="D85" s="9">
        <f t="shared" si="13"/>
        <v>-1.0341302659571439</v>
      </c>
      <c r="F85">
        <f t="shared" si="14"/>
        <v>0.15953583646553637</v>
      </c>
      <c r="G85" s="9">
        <f t="shared" si="15"/>
        <v>-0.99636738687605009</v>
      </c>
      <c r="I85">
        <f t="shared" si="11"/>
        <v>2.2528530309798933</v>
      </c>
      <c r="J85" s="11">
        <f t="shared" si="16"/>
        <v>0.10921333379414237</v>
      </c>
      <c r="K85" s="9">
        <f t="shared" si="17"/>
        <v>-1.2307225061195957</v>
      </c>
      <c r="M85" s="18">
        <f>GAMMAINV(1-C85,4/$I$4^2,1)*$I$4/2-2/$I$4</f>
        <v>-1.034340994833574</v>
      </c>
      <c r="N85" s="9">
        <f t="shared" si="18"/>
        <v>2.3138723629833686</v>
      </c>
      <c r="O85" s="9">
        <f t="shared" si="19"/>
        <v>206.00243932364961</v>
      </c>
      <c r="Q85" s="9">
        <f>1-GAMMADIST((I85-$I$2)/$I$3*2/$I$4+4/($I$4^2),$Q$1,1,TRUE)</f>
        <v>0.11242315488704413</v>
      </c>
      <c r="R85" s="9">
        <f t="shared" si="20"/>
        <v>-1.2137418713591404</v>
      </c>
      <c r="S85" s="12"/>
      <c r="T85" s="12"/>
      <c r="U85" s="12">
        <f t="shared" si="22"/>
        <v>0.25100313535295321</v>
      </c>
      <c r="W85">
        <f t="shared" si="21"/>
        <v>-0.67133636922664708</v>
      </c>
    </row>
    <row r="86" spans="1:23" x14ac:dyDescent="0.25">
      <c r="A86">
        <v>80</v>
      </c>
      <c r="B86">
        <v>159</v>
      </c>
      <c r="C86" s="9">
        <f t="shared" si="12"/>
        <v>0.13978494623655913</v>
      </c>
      <c r="D86" s="9">
        <f t="shared" si="13"/>
        <v>-1.0812860462359704</v>
      </c>
      <c r="F86">
        <f t="shared" si="14"/>
        <v>0.14667208298291179</v>
      </c>
      <c r="G86" s="9">
        <f t="shared" si="15"/>
        <v>-1.0508136921698257</v>
      </c>
      <c r="I86">
        <f t="shared" si="11"/>
        <v>2.2013971243204513</v>
      </c>
      <c r="J86" s="11">
        <f t="shared" si="16"/>
        <v>8.1308237653246851E-2</v>
      </c>
      <c r="K86" s="9">
        <f t="shared" si="17"/>
        <v>-1.3963255762056175</v>
      </c>
      <c r="M86" s="18">
        <f>GAMMAINV(1-C86,4/$I$4^2,1)*$I$4/2-2/$I$4</f>
        <v>-1.0856271385144982</v>
      </c>
      <c r="N86" s="9">
        <f t="shared" si="18"/>
        <v>2.2979368189092302</v>
      </c>
      <c r="O86" s="9">
        <f t="shared" si="19"/>
        <v>198.58060016072258</v>
      </c>
      <c r="Q86" s="9">
        <f>1-GAMMADIST((I86-$I$2)/$I$3*2/$I$4+4/($I$4^2),$Q$1,1,TRUE)</f>
        <v>8.640418731105437E-2</v>
      </c>
      <c r="R86" s="9">
        <f t="shared" si="20"/>
        <v>-1.3632352708257884</v>
      </c>
      <c r="S86" s="12"/>
      <c r="T86" s="12"/>
      <c r="U86" s="12">
        <f t="shared" si="22"/>
        <v>0.2230980392120577</v>
      </c>
      <c r="W86">
        <f t="shared" si="21"/>
        <v>-0.76177202697791091</v>
      </c>
    </row>
    <row r="87" spans="1:23" x14ac:dyDescent="0.25">
      <c r="A87">
        <v>81</v>
      </c>
      <c r="B87">
        <v>157</v>
      </c>
      <c r="C87" s="9">
        <f t="shared" si="12"/>
        <v>0.12903225806451613</v>
      </c>
      <c r="D87" s="9">
        <f t="shared" si="13"/>
        <v>-1.1309776082451586</v>
      </c>
      <c r="F87">
        <f t="shared" si="14"/>
        <v>0.14542510570870207</v>
      </c>
      <c r="G87" s="9">
        <f t="shared" si="15"/>
        <v>-1.0562583226992013</v>
      </c>
      <c r="I87">
        <f t="shared" si="11"/>
        <v>2.1958996524092336</v>
      </c>
      <c r="J87" s="11">
        <f t="shared" si="16"/>
        <v>7.8678255914775619E-2</v>
      </c>
      <c r="K87" s="9">
        <f t="shared" si="17"/>
        <v>-1.4140183598977736</v>
      </c>
      <c r="M87" s="18">
        <f>GAMMAINV(1-C87,4/$I$4^2,1)*$I$4/2-2/$I$4</f>
        <v>-1.1398809331371815</v>
      </c>
      <c r="N87" s="9">
        <f t="shared" si="18"/>
        <v>2.2810791713391989</v>
      </c>
      <c r="O87" s="9">
        <f t="shared" si="19"/>
        <v>191.02014541560791</v>
      </c>
      <c r="Q87" s="9">
        <f>1-GAMMADIST((I87-$I$2)/$I$3*2/$I$4+4/($I$4^2),$Q$1,1,TRUE)</f>
        <v>8.393150138810701E-2</v>
      </c>
      <c r="R87" s="9">
        <f t="shared" si="20"/>
        <v>-1.3791029878415977</v>
      </c>
      <c r="S87" s="12"/>
      <c r="T87" s="12"/>
      <c r="U87" s="12">
        <f t="shared" si="22"/>
        <v>0.22046805747358647</v>
      </c>
      <c r="W87">
        <f t="shared" si="21"/>
        <v>-0.77061340207683338</v>
      </c>
    </row>
    <row r="88" spans="1:23" x14ac:dyDescent="0.25">
      <c r="A88">
        <v>82</v>
      </c>
      <c r="B88">
        <v>142</v>
      </c>
      <c r="C88" s="9">
        <f t="shared" si="12"/>
        <v>0.11827956989247312</v>
      </c>
      <c r="D88" s="9">
        <f t="shared" si="13"/>
        <v>-1.1836310597868931</v>
      </c>
      <c r="F88">
        <f t="shared" si="14"/>
        <v>0.13630035866448206</v>
      </c>
      <c r="G88" s="9">
        <f t="shared" si="15"/>
        <v>-1.097093051669531</v>
      </c>
      <c r="I88">
        <f t="shared" si="11"/>
        <v>2.1522883443830563</v>
      </c>
      <c r="J88" s="11">
        <f t="shared" si="16"/>
        <v>6.0047523524113737E-2</v>
      </c>
      <c r="K88" s="9">
        <f t="shared" si="17"/>
        <v>-1.5543747731546904</v>
      </c>
      <c r="M88" s="18">
        <f>GAMMAINV(1-C88,4/$I$4^2,1)*$I$4/2-2/$I$4</f>
        <v>-1.1976037658480614</v>
      </c>
      <c r="N88" s="9">
        <f t="shared" si="18"/>
        <v>2.263143630104687</v>
      </c>
      <c r="O88" s="9">
        <f t="shared" si="19"/>
        <v>183.29205065994134</v>
      </c>
      <c r="Q88" s="9">
        <f>1-GAMMADIST((I88-$I$2)/$I$3*2/$I$4+4/($I$4^2),$Q$1,1,TRUE)</f>
        <v>6.6254066481896134E-2</v>
      </c>
      <c r="R88" s="9">
        <f t="shared" si="20"/>
        <v>-1.5042844820040433</v>
      </c>
      <c r="S88" s="12"/>
      <c r="T88" s="12"/>
      <c r="U88" s="12">
        <f t="shared" si="22"/>
        <v>0.2018373250829246</v>
      </c>
      <c r="W88">
        <f t="shared" si="21"/>
        <v>-0.83507647690908593</v>
      </c>
    </row>
    <row r="89" spans="1:23" x14ac:dyDescent="0.25">
      <c r="A89">
        <v>83</v>
      </c>
      <c r="B89">
        <v>134</v>
      </c>
      <c r="C89" s="9">
        <f t="shared" si="12"/>
        <v>0.10752688172043012</v>
      </c>
      <c r="D89" s="9">
        <f t="shared" si="13"/>
        <v>-1.2397881470988359</v>
      </c>
      <c r="F89">
        <f t="shared" si="14"/>
        <v>0.13159746580006221</v>
      </c>
      <c r="G89" s="9">
        <f t="shared" si="15"/>
        <v>-1.1188715737870407</v>
      </c>
      <c r="I89">
        <f t="shared" si="11"/>
        <v>2.1271047983648077</v>
      </c>
      <c r="J89" s="11">
        <f t="shared" si="16"/>
        <v>5.0980074762304928E-2</v>
      </c>
      <c r="K89" s="9">
        <f t="shared" si="17"/>
        <v>-1.6354242154252656</v>
      </c>
      <c r="M89" s="18">
        <f>GAMMAINV(1-C89,4/$I$4^2,1)*$I$4/2-2/$I$4</f>
        <v>-1.2594346721836143</v>
      </c>
      <c r="N89" s="9">
        <f t="shared" si="18"/>
        <v>2.2439316351614877</v>
      </c>
      <c r="O89" s="9">
        <f t="shared" si="19"/>
        <v>175.36044349668813</v>
      </c>
      <c r="Q89" s="9">
        <f>1-GAMMADIST((I89-$I$2)/$I$3*2/$I$4+4/($I$4^2),$Q$1,1,TRUE)</f>
        <v>5.7511086188824168E-2</v>
      </c>
      <c r="R89" s="9">
        <f t="shared" si="20"/>
        <v>-1.5760157549457441</v>
      </c>
      <c r="S89" s="12"/>
      <c r="T89" s="12"/>
      <c r="U89" s="12">
        <f t="shared" si="22"/>
        <v>0.19276987632111578</v>
      </c>
      <c r="W89">
        <f t="shared" si="21"/>
        <v>-0.86773439395248486</v>
      </c>
    </row>
    <row r="90" spans="1:23" x14ac:dyDescent="0.25">
      <c r="A90">
        <v>84</v>
      </c>
      <c r="B90">
        <v>133</v>
      </c>
      <c r="C90" s="9">
        <f t="shared" si="12"/>
        <v>9.6774193548387122E-2</v>
      </c>
      <c r="D90" s="9">
        <f t="shared" si="13"/>
        <v>-1.3001534333634226</v>
      </c>
      <c r="F90">
        <f t="shared" si="14"/>
        <v>0.13101757555283322</v>
      </c>
      <c r="G90" s="9">
        <f t="shared" si="15"/>
        <v>-1.1215938890517283</v>
      </c>
      <c r="I90">
        <f t="shared" si="11"/>
        <v>2.1238516409670858</v>
      </c>
      <c r="J90" s="11">
        <f t="shared" si="16"/>
        <v>4.9892791045199482E-2</v>
      </c>
      <c r="K90" s="9">
        <f t="shared" si="17"/>
        <v>-1.6458940115577367</v>
      </c>
      <c r="M90" s="18">
        <f>GAMMAINV(1-C90,4/$I$4^2,1)*$I$4/2-2/$I$4</f>
        <v>-1.3262069219271631</v>
      </c>
      <c r="N90" s="9">
        <f t="shared" si="18"/>
        <v>2.2231842743277763</v>
      </c>
      <c r="O90" s="9">
        <f t="shared" si="19"/>
        <v>167.17998207411097</v>
      </c>
      <c r="Q90" s="9">
        <f>1-GAMMADIST((I90-$I$2)/$I$3*2/$I$4+4/($I$4^2),$Q$1,1,TRUE)</f>
        <v>5.6454475135583104E-2</v>
      </c>
      <c r="R90" s="9">
        <f t="shared" si="20"/>
        <v>-1.585252615741507</v>
      </c>
      <c r="S90" s="12"/>
      <c r="T90" s="12"/>
      <c r="U90" s="12">
        <f t="shared" si="22"/>
        <v>0.19168259260401033</v>
      </c>
      <c r="W90">
        <f t="shared" si="21"/>
        <v>-0.87171259913105381</v>
      </c>
    </row>
    <row r="91" spans="1:23" x14ac:dyDescent="0.25">
      <c r="A91">
        <v>85</v>
      </c>
      <c r="B91">
        <v>131</v>
      </c>
      <c r="C91" s="9">
        <f t="shared" si="12"/>
        <v>8.6021505376344121E-2</v>
      </c>
      <c r="D91" s="9">
        <f t="shared" si="13"/>
        <v>-1.3656685790871181</v>
      </c>
      <c r="F91">
        <f t="shared" si="14"/>
        <v>0.12986309762829668</v>
      </c>
      <c r="G91" s="9">
        <f t="shared" si="15"/>
        <v>-1.1270385195811068</v>
      </c>
      <c r="I91">
        <f t="shared" si="11"/>
        <v>2.1172712956557644</v>
      </c>
      <c r="J91" s="11">
        <f t="shared" si="16"/>
        <v>4.7750058421015755E-2</v>
      </c>
      <c r="K91" s="9">
        <f t="shared" si="17"/>
        <v>-1.667071859865672</v>
      </c>
      <c r="M91" s="18">
        <f>GAMMAINV(1-C91,4/$I$4^2,1)*$I$4/2-2/$I$4</f>
        <v>-1.3990373213091498</v>
      </c>
      <c r="N91" s="9">
        <f t="shared" si="18"/>
        <v>2.2005545354550446</v>
      </c>
      <c r="O91" s="9">
        <f t="shared" si="19"/>
        <v>158.69181797645842</v>
      </c>
      <c r="Q91" s="9">
        <f>1-GAMMADIST((I91-$I$2)/$I$3*2/$I$4+4/($I$4^2),$Q$1,1,TRUE)</f>
        <v>5.4366259663810812E-2</v>
      </c>
      <c r="R91" s="9">
        <f t="shared" si="20"/>
        <v>-1.6039162276778711</v>
      </c>
      <c r="S91" s="12"/>
      <c r="T91" s="12"/>
      <c r="U91" s="12">
        <f t="shared" si="22"/>
        <v>0.18953985997982661</v>
      </c>
      <c r="W91">
        <f t="shared" si="21"/>
        <v>-0.87959320731692714</v>
      </c>
    </row>
    <row r="92" spans="1:23" x14ac:dyDescent="0.25">
      <c r="A92">
        <v>86</v>
      </c>
      <c r="B92">
        <v>127</v>
      </c>
      <c r="C92" s="9">
        <f t="shared" si="12"/>
        <v>7.5268817204301119E-2</v>
      </c>
      <c r="D92" s="9">
        <f t="shared" si="13"/>
        <v>-1.4376350363450865</v>
      </c>
      <c r="F92">
        <f t="shared" si="14"/>
        <v>0.12757531995147925</v>
      </c>
      <c r="G92" s="9">
        <f t="shared" si="15"/>
        <v>-1.1379277806398607</v>
      </c>
      <c r="I92">
        <f t="shared" si="11"/>
        <v>2.1038037209559568</v>
      </c>
      <c r="J92" s="11">
        <f t="shared" si="16"/>
        <v>4.3594559586686871E-2</v>
      </c>
      <c r="K92" s="9">
        <f t="shared" si="17"/>
        <v>-1.7104152165703141</v>
      </c>
      <c r="M92" s="18">
        <f>GAMMAINV(1-C92,4/$I$4^2,1)*$I$4/2-2/$I$4</f>
        <v>-1.4794741032421008</v>
      </c>
      <c r="N92" s="9">
        <f t="shared" si="18"/>
        <v>2.1755613542236949</v>
      </c>
      <c r="O92" s="9">
        <f t="shared" si="19"/>
        <v>149.81708896720394</v>
      </c>
      <c r="Q92" s="9">
        <f>1-GAMMADIST((I92-$I$2)/$I$3*2/$I$4+4/($I$4^2),$Q$1,1,TRUE)</f>
        <v>5.0291945002022276E-2</v>
      </c>
      <c r="R92" s="9">
        <f t="shared" si="20"/>
        <v>-1.642029502993851</v>
      </c>
      <c r="S92" s="12"/>
      <c r="T92" s="12"/>
      <c r="U92" s="12">
        <f t="shared" si="22"/>
        <v>0.18538436114549772</v>
      </c>
      <c r="W92">
        <f t="shared" si="21"/>
        <v>-0.89503435691294153</v>
      </c>
    </row>
    <row r="93" spans="1:23" x14ac:dyDescent="0.25">
      <c r="A93">
        <v>87</v>
      </c>
      <c r="B93">
        <v>119</v>
      </c>
      <c r="C93" s="9">
        <f t="shared" si="12"/>
        <v>6.4516129032258118E-2</v>
      </c>
      <c r="D93" s="9">
        <f t="shared" si="13"/>
        <v>-1.5179291595942781</v>
      </c>
      <c r="F93">
        <f t="shared" si="14"/>
        <v>0.12308420159167122</v>
      </c>
      <c r="G93" s="9">
        <f t="shared" si="15"/>
        <v>-1.15970630275737</v>
      </c>
      <c r="I93">
        <f t="shared" si="11"/>
        <v>2.0755469613925306</v>
      </c>
      <c r="J93" s="11">
        <f t="shared" si="16"/>
        <v>3.5823445820376165E-2</v>
      </c>
      <c r="K93" s="9">
        <f t="shared" si="17"/>
        <v>-1.8013553328402747</v>
      </c>
      <c r="M93" s="18">
        <f>GAMMAINV(1-C93,4/$I$4^2,1)*$I$4/2-2/$I$4</f>
        <v>-1.5697569636306437</v>
      </c>
      <c r="N93" s="9">
        <f t="shared" si="18"/>
        <v>2.1475088160993279</v>
      </c>
      <c r="O93" s="9">
        <f t="shared" si="19"/>
        <v>140.44581935355424</v>
      </c>
      <c r="Q93" s="9">
        <f>1-GAMMADIST((I93-$I$2)/$I$3*2/$I$4+4/($I$4^2),$Q$1,1,TRUE)</f>
        <v>4.2568164263959596E-2</v>
      </c>
      <c r="R93" s="9">
        <f t="shared" si="20"/>
        <v>-1.7216313052062211</v>
      </c>
      <c r="S93" s="12"/>
      <c r="T93" s="12"/>
      <c r="U93" s="12">
        <f t="shared" si="22"/>
        <v>0.17761324737918702</v>
      </c>
      <c r="W93">
        <f t="shared" si="21"/>
        <v>-0.92449914821595813</v>
      </c>
    </row>
    <row r="94" spans="1:23" x14ac:dyDescent="0.25">
      <c r="A94">
        <v>88</v>
      </c>
      <c r="B94">
        <v>117</v>
      </c>
      <c r="C94" s="9">
        <f t="shared" si="12"/>
        <v>5.3763440860215006E-2</v>
      </c>
      <c r="D94" s="9">
        <f t="shared" si="13"/>
        <v>-1.609409260406925</v>
      </c>
      <c r="F94">
        <f t="shared" si="14"/>
        <v>0.12197895148118264</v>
      </c>
      <c r="G94" s="9">
        <f t="shared" si="15"/>
        <v>-1.1651509332867473</v>
      </c>
      <c r="I94">
        <f t="shared" si="11"/>
        <v>2.0681858617461617</v>
      </c>
      <c r="J94" s="11">
        <f t="shared" si="16"/>
        <v>3.399704994641007E-2</v>
      </c>
      <c r="K94" s="9">
        <f t="shared" si="17"/>
        <v>-1.8250459211475771</v>
      </c>
      <c r="M94" s="18">
        <f>GAMMAINV(1-C94,4/$I$4^2,1)*$I$4/2-2/$I$4</f>
        <v>-1.6733107446716033</v>
      </c>
      <c r="N94" s="9">
        <f t="shared" si="18"/>
        <v>2.1153327598902969</v>
      </c>
      <c r="O94" s="9">
        <f t="shared" si="19"/>
        <v>130.41656578407969</v>
      </c>
      <c r="Q94" s="9">
        <f>1-GAMMADIST((I94-$I$2)/$I$3*2/$I$4+4/($I$4^2),$Q$1,1,TRUE)</f>
        <v>4.0729049025136188E-2</v>
      </c>
      <c r="R94" s="9">
        <f t="shared" si="20"/>
        <v>-1.7422877947018822</v>
      </c>
      <c r="S94" s="12"/>
      <c r="T94" s="12"/>
      <c r="U94" s="12">
        <f t="shared" si="22"/>
        <v>0.17578685150522091</v>
      </c>
      <c r="W94">
        <f t="shared" si="21"/>
        <v>-0.93154116131531262</v>
      </c>
    </row>
    <row r="95" spans="1:23" x14ac:dyDescent="0.25">
      <c r="A95">
        <v>89</v>
      </c>
      <c r="B95">
        <v>115</v>
      </c>
      <c r="C95" s="9">
        <f t="shared" si="12"/>
        <v>4.3010752688172005E-2</v>
      </c>
      <c r="D95" s="9">
        <f t="shared" si="13"/>
        <v>-1.716768353371364</v>
      </c>
      <c r="F95">
        <f t="shared" si="14"/>
        <v>0.12088069066430462</v>
      </c>
      <c r="G95" s="9">
        <f t="shared" si="15"/>
        <v>-1.1705955638161247</v>
      </c>
      <c r="I95">
        <f t="shared" si="11"/>
        <v>2.0606978403536118</v>
      </c>
      <c r="J95" s="11">
        <f t="shared" si="16"/>
        <v>3.2218439881933333E-2</v>
      </c>
      <c r="K95" s="9">
        <f t="shared" si="17"/>
        <v>-1.8491449879404953</v>
      </c>
      <c r="M95" s="18">
        <f>GAMMAINV(1-C95,4/$I$4^2,1)*$I$4/2-2/$I$4</f>
        <v>-1.7957835998306582</v>
      </c>
      <c r="N95" s="9">
        <f t="shared" si="18"/>
        <v>2.0772782008769513</v>
      </c>
      <c r="O95" s="9">
        <f t="shared" si="19"/>
        <v>119.47531958130172</v>
      </c>
      <c r="Q95" s="9">
        <f>1-GAMMADIST((I95-$I$2)/$I$3*2/$I$4+4/($I$4^2),$Q$1,1,TRUE)</f>
        <v>3.8927764428420275E-2</v>
      </c>
      <c r="R95" s="9">
        <f t="shared" si="20"/>
        <v>-1.7632666407014914</v>
      </c>
      <c r="S95" s="12"/>
      <c r="T95" s="12"/>
      <c r="U95" s="12">
        <f t="shared" si="22"/>
        <v>0.17400824144074417</v>
      </c>
      <c r="W95">
        <f t="shared" si="21"/>
        <v>-0.93844361089793271</v>
      </c>
    </row>
    <row r="96" spans="1:23" x14ac:dyDescent="0.25">
      <c r="A96">
        <v>90</v>
      </c>
      <c r="B96">
        <v>115</v>
      </c>
      <c r="C96" s="9">
        <f t="shared" si="12"/>
        <v>3.2258064516129004E-2</v>
      </c>
      <c r="D96" s="9">
        <f t="shared" si="13"/>
        <v>-1.8485962885014089</v>
      </c>
      <c r="F96">
        <f t="shared" si="14"/>
        <v>0.12088069066430462</v>
      </c>
      <c r="G96" s="9">
        <f t="shared" si="15"/>
        <v>-1.1705955638161247</v>
      </c>
      <c r="I96">
        <f t="shared" si="11"/>
        <v>2.0606978403536118</v>
      </c>
      <c r="J96" s="11">
        <f t="shared" si="16"/>
        <v>3.2218439881933333E-2</v>
      </c>
      <c r="K96" s="9">
        <f t="shared" si="17"/>
        <v>-1.8491449879404953</v>
      </c>
      <c r="M96" s="18">
        <f>GAMMAINV(1-C96,4/$I$4^2,1)*$I$4/2-2/$I$4</f>
        <v>-1.9475689956857476</v>
      </c>
      <c r="N96" s="9">
        <f t="shared" si="18"/>
        <v>2.0301156986520286</v>
      </c>
      <c r="O96" s="9">
        <f t="shared" si="19"/>
        <v>107.18048024278583</v>
      </c>
      <c r="Q96" s="9">
        <f>1-GAMMADIST((I96-$I$2)/$I$3*2/$I$4+4/($I$4^2),$Q$1,1,TRUE)</f>
        <v>3.8927764428420275E-2</v>
      </c>
      <c r="R96" s="9">
        <f t="shared" si="20"/>
        <v>-1.7632666407014914</v>
      </c>
      <c r="S96" s="12"/>
      <c r="T96" s="12"/>
      <c r="U96" s="12">
        <f t="shared" si="22"/>
        <v>0.17400824144074417</v>
      </c>
      <c r="W96">
        <f t="shared" si="21"/>
        <v>-0.93844361089793271</v>
      </c>
    </row>
    <row r="97" spans="1:23" x14ac:dyDescent="0.25">
      <c r="A97">
        <v>91</v>
      </c>
      <c r="B97">
        <v>111</v>
      </c>
      <c r="C97" s="9">
        <f t="shared" si="12"/>
        <v>2.1505376344086002E-2</v>
      </c>
      <c r="D97" s="9">
        <f t="shared" si="13"/>
        <v>-2.0236055582676937</v>
      </c>
      <c r="F97">
        <f t="shared" si="14"/>
        <v>0.11870508918253908</v>
      </c>
      <c r="G97" s="9">
        <f t="shared" si="15"/>
        <v>-1.1814848248748795</v>
      </c>
      <c r="I97">
        <f t="shared" si="11"/>
        <v>2.0453229787866576</v>
      </c>
      <c r="J97" s="11">
        <f t="shared" si="16"/>
        <v>2.8806790307894466E-2</v>
      </c>
      <c r="K97" s="9">
        <f t="shared" si="17"/>
        <v>-1.8986266595877672</v>
      </c>
      <c r="M97" s="18">
        <f>GAMMAINV(1-C97,4/$I$4^2,1)*$I$4/2-2/$I$4</f>
        <v>-2.1514643410953358</v>
      </c>
      <c r="N97" s="9">
        <f t="shared" si="18"/>
        <v>1.9667616807812203</v>
      </c>
      <c r="O97" s="9">
        <f t="shared" si="19"/>
        <v>92.632136477492068</v>
      </c>
      <c r="Q97" s="9">
        <f>1-GAMMADIST((I97-$I$2)/$I$3*2/$I$4+4/($I$4^2),$Q$1,1,TRUE)</f>
        <v>3.5440786909664679E-2</v>
      </c>
      <c r="R97" s="9">
        <f t="shared" si="20"/>
        <v>-1.8062354241047345</v>
      </c>
      <c r="S97" s="12"/>
      <c r="T97" s="12"/>
      <c r="U97" s="12">
        <f t="shared" si="22"/>
        <v>0.17059659186670531</v>
      </c>
      <c r="W97">
        <f t="shared" si="21"/>
        <v>-0.95181032697142587</v>
      </c>
    </row>
    <row r="98" spans="1:23" x14ac:dyDescent="0.25">
      <c r="A98">
        <v>92</v>
      </c>
      <c r="B98">
        <v>106</v>
      </c>
      <c r="C98" s="9">
        <f t="shared" si="12"/>
        <v>1.0752688172043001E-2</v>
      </c>
      <c r="D98" s="9">
        <f t="shared" si="13"/>
        <v>-2.2989923037331148</v>
      </c>
      <c r="F98">
        <f t="shared" si="14"/>
        <v>0.11602468395348429</v>
      </c>
      <c r="G98" s="9">
        <f t="shared" si="15"/>
        <v>-1.1950964011983236</v>
      </c>
      <c r="I98">
        <f t="shared" si="11"/>
        <v>2.0253058652647704</v>
      </c>
      <c r="J98" s="11">
        <f t="shared" si="16"/>
        <v>2.4820256698747791E-2</v>
      </c>
      <c r="K98" s="9">
        <f t="shared" si="17"/>
        <v>-1.9630487185638992</v>
      </c>
      <c r="M98" s="18">
        <f>GAMMAINV(1-C98,4/$I$4^2,1)*$I$4/2-2/$I$4</f>
        <v>-2.477856625056166</v>
      </c>
      <c r="N98" s="9">
        <f t="shared" si="18"/>
        <v>1.8653456207460608</v>
      </c>
      <c r="O98" s="9">
        <f t="shared" si="19"/>
        <v>73.340796254386746</v>
      </c>
      <c r="Q98" s="9">
        <f>1-GAMMADIST((I98-$I$2)/$I$3*2/$I$4+4/($I$4^2),$Q$1,1,TRUE)</f>
        <v>3.1303963228033416E-2</v>
      </c>
      <c r="R98" s="9">
        <f t="shared" si="20"/>
        <v>-1.861965690728882</v>
      </c>
      <c r="S98" s="12"/>
      <c r="T98" s="12"/>
      <c r="U98" s="12">
        <f t="shared" si="22"/>
        <v>0.16661005825755865</v>
      </c>
      <c r="W98">
        <f t="shared" si="21"/>
        <v>-0.96764815966299567</v>
      </c>
    </row>
  </sheetData>
  <mergeCells count="4">
    <mergeCell ref="C5:D5"/>
    <mergeCell ref="F5:G5"/>
    <mergeCell ref="J5:K5"/>
    <mergeCell ref="Q5:R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BlacksmithFork</vt:lpstr>
      <vt:lpstr>Lognormal</vt:lpstr>
      <vt:lpstr>Pearson Type 3</vt:lpstr>
      <vt:lpstr>Probability Plotting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Tarboton</dc:creator>
  <cp:lastModifiedBy>David Tarboton</cp:lastModifiedBy>
  <dcterms:created xsi:type="dcterms:W3CDTF">2011-02-23T17:33:17Z</dcterms:created>
  <dcterms:modified xsi:type="dcterms:W3CDTF">2011-02-27T23:55:04Z</dcterms:modified>
</cp:coreProperties>
</file>